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0115" windowHeight="9525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L78" i="1" l="1"/>
  <c r="L74" i="1"/>
  <c r="L73" i="1"/>
  <c r="L64" i="1"/>
  <c r="K60" i="1"/>
  <c r="L52" i="1"/>
  <c r="L50" i="1"/>
  <c r="L42" i="1" s="1"/>
  <c r="L45" i="1"/>
  <c r="K42" i="1"/>
  <c r="M38" i="1"/>
  <c r="M37" i="1"/>
  <c r="J37" i="1"/>
  <c r="M36" i="1"/>
  <c r="M28" i="1"/>
  <c r="M27" i="1"/>
  <c r="J27" i="1"/>
  <c r="F27" i="1"/>
  <c r="M26" i="1"/>
  <c r="J26" i="1"/>
  <c r="M25" i="1"/>
  <c r="M24" i="1" s="1"/>
  <c r="M29" i="1" s="1"/>
  <c r="J25" i="1"/>
  <c r="J24" i="1"/>
  <c r="J28" i="1" s="1"/>
  <c r="M18" i="1"/>
  <c r="J17" i="1"/>
  <c r="F8" i="1"/>
  <c r="M7" i="1"/>
  <c r="J7" i="1"/>
  <c r="N7" i="1" s="1"/>
  <c r="J10" i="1" s="1"/>
  <c r="J18" i="1" s="1"/>
  <c r="N18" i="1" s="1"/>
  <c r="J21" i="1" s="1"/>
  <c r="J29" i="1" s="1"/>
  <c r="F7" i="1"/>
  <c r="J36" i="1" s="1"/>
  <c r="F6" i="1"/>
  <c r="J35" i="1" s="1"/>
  <c r="F4" i="1"/>
  <c r="F12" i="1" s="1"/>
  <c r="F14" i="1" s="1"/>
  <c r="N29" i="1" l="1"/>
  <c r="J32" i="1" s="1"/>
  <c r="J39" i="1" s="1"/>
  <c r="N39" i="1" s="1"/>
  <c r="M35" i="1"/>
  <c r="M39" i="1" s="1"/>
  <c r="L40" i="1"/>
  <c r="F15" i="1"/>
  <c r="F28" i="1"/>
  <c r="J38" i="1"/>
</calcChain>
</file>

<file path=xl/sharedStrings.xml><?xml version="1.0" encoding="utf-8"?>
<sst xmlns="http://schemas.openxmlformats.org/spreadsheetml/2006/main" count="241" uniqueCount="145">
  <si>
    <t xml:space="preserve">Budżet RRG24 na rok szkolny 2013/2014 </t>
  </si>
  <si>
    <t>Rozliczenie roku 2010/2011</t>
  </si>
  <si>
    <t>składka na RRG24 -50zł</t>
  </si>
  <si>
    <t>stan na</t>
  </si>
  <si>
    <t>01/09/2014</t>
  </si>
  <si>
    <t>Stan Początkowy SP</t>
  </si>
  <si>
    <t>WYDATKI</t>
  </si>
  <si>
    <t>wpłaty na RR</t>
  </si>
  <si>
    <t>imprezy, wycieczki</t>
  </si>
  <si>
    <t>(SP)</t>
  </si>
  <si>
    <t>Stan Początkowy</t>
  </si>
  <si>
    <t>01-09-2013</t>
  </si>
  <si>
    <t>w tym 40zł nadpł na librusie</t>
  </si>
  <si>
    <t>prowizja ubezp.</t>
  </si>
  <si>
    <t>usł bankowe</t>
  </si>
  <si>
    <t>WPŁYWY</t>
  </si>
  <si>
    <t>odsetki bank.</t>
  </si>
  <si>
    <t>tort,um zlec. Opł poczt</t>
  </si>
  <si>
    <t>w.c. progr niem-pol</t>
  </si>
  <si>
    <t>zwrot z progr pol-niem</t>
  </si>
  <si>
    <t>SK</t>
  </si>
  <si>
    <t>prowizja od ubez.</t>
  </si>
  <si>
    <t>na +</t>
  </si>
  <si>
    <t>na -</t>
  </si>
  <si>
    <t>saldo korekt librus</t>
  </si>
  <si>
    <t>kiermasz ozdób XII 2013</t>
  </si>
  <si>
    <t>Rozliczenie roku 2011/2012</t>
  </si>
  <si>
    <t>kiermasz wielkanocny III 2014</t>
  </si>
  <si>
    <t>wpłaty od klas III na medale</t>
  </si>
  <si>
    <t>WPŁYWY I WYDATKI - zestawienie G.Jeżyna</t>
  </si>
  <si>
    <t>6-09-2012</t>
  </si>
  <si>
    <t>razem</t>
  </si>
  <si>
    <t>stan</t>
  </si>
  <si>
    <t>końcowy - rezerwa na 31.06</t>
  </si>
  <si>
    <t>imprezy, kółka tort</t>
  </si>
  <si>
    <t>Środki do wydatkowania ogółem</t>
  </si>
  <si>
    <t>papier xero, myszka</t>
  </si>
  <si>
    <t>WYDATKI już wykonane</t>
  </si>
  <si>
    <t>odsetki bankowe</t>
  </si>
  <si>
    <r>
      <t>podania/wyd. zatwierdzone -</t>
    </r>
    <r>
      <rPr>
        <b/>
        <sz val="14"/>
        <color theme="1"/>
        <rFont val="Calibri"/>
        <family val="2"/>
        <charset val="238"/>
        <scheme val="minor"/>
      </rPr>
      <t xml:space="preserve"> nie wykonane</t>
    </r>
  </si>
  <si>
    <t>medale kierm. Pom. Fiz</t>
  </si>
  <si>
    <t>koszty inne</t>
  </si>
  <si>
    <t>wynagr księg/sekret</t>
  </si>
  <si>
    <t>REZERWY planowane na początku roku 2013/2014</t>
  </si>
  <si>
    <t>pomoc materialną/nagrody na koniec roku</t>
  </si>
  <si>
    <t>Rozwiązano rezerwę</t>
  </si>
  <si>
    <t>dofinansowanie medali + Bal Gimnazj. 1100</t>
  </si>
  <si>
    <t xml:space="preserve">koszty obsługi kasowej maksymalnie do </t>
  </si>
  <si>
    <t>Rozliczenie roku 2012/2013</t>
  </si>
  <si>
    <t>składka na RRG24 -30zł</t>
  </si>
  <si>
    <t>Tydzień sportu na zakończenie roku 700</t>
  </si>
  <si>
    <t xml:space="preserve">Wsparcie dla wychowanków Pani Wicedyrektor przy zakupie tortu i kwiatów </t>
  </si>
  <si>
    <t xml:space="preserve">WPŁYWY I WYDATKI </t>
  </si>
  <si>
    <t>Zakup 3 piłek na zajęcia sport. dla rodziców</t>
  </si>
  <si>
    <t>konkurs bożonarodzeniowy 350zł</t>
  </si>
  <si>
    <t>korekta SP in +</t>
  </si>
  <si>
    <t>konkursy, imprezy ogólnoszk.</t>
  </si>
  <si>
    <t>Na działalność dla Samorządu</t>
  </si>
  <si>
    <t>rezerwy nie wyk.</t>
  </si>
  <si>
    <t>papier xero, wieniec</t>
  </si>
  <si>
    <t>Projektor na lekcje historii 500zł</t>
  </si>
  <si>
    <t>ciasta na Dzień Nauczy</t>
  </si>
  <si>
    <t>Razem</t>
  </si>
  <si>
    <t>librus saldo wpł/wypł</t>
  </si>
  <si>
    <t>Do dyspozycji RR pozostaje</t>
  </si>
  <si>
    <t>wynagr sekret.</t>
  </si>
  <si>
    <t>Rozliczenie roku 2013/2014</t>
  </si>
  <si>
    <t>koszty adm.</t>
  </si>
  <si>
    <t>Wykaz wydatków planowanych / wykonanych</t>
  </si>
  <si>
    <t>decyzja RR</t>
  </si>
  <si>
    <t>plan</t>
  </si>
  <si>
    <t>wykon.</t>
  </si>
  <si>
    <t>Lp.</t>
  </si>
  <si>
    <t>nr uchwały</t>
  </si>
  <si>
    <t>nr podania</t>
  </si>
  <si>
    <t>Treść</t>
  </si>
  <si>
    <t>Wykonawca</t>
  </si>
  <si>
    <t>/stan realizacji</t>
  </si>
  <si>
    <t>14'12</t>
  </si>
  <si>
    <t>Dofinansowanie wycieczki dla klasy z najwyższą frekw.</t>
  </si>
  <si>
    <t>M. Łuszczyńska - Tytłak</t>
  </si>
  <si>
    <t>wykonano</t>
  </si>
  <si>
    <t>Prowizja od wpłaty na konto bankowe</t>
  </si>
  <si>
    <t>A.Rudnicka</t>
  </si>
  <si>
    <t>Dofinansowanie nagród w konkursie "MistrzOrtografii"</t>
  </si>
  <si>
    <t>J.Kierepka M.Niedźwiadek</t>
  </si>
  <si>
    <t>Dofinans. kostiumów na uroczystość ślubowania I klas / dni otwarte Gimnazjum</t>
  </si>
  <si>
    <t>J.Migdał J. Kierepka / M.Łuszczyńska</t>
  </si>
  <si>
    <t>Dofinans. zakupu tablic wynikowych, lotek, piłeczek</t>
  </si>
  <si>
    <t>M. Minczenko</t>
  </si>
  <si>
    <t>G24/SP50</t>
  </si>
  <si>
    <t xml:space="preserve">Warsztaty polsko - niemieckie dofin. obiadu dla gości </t>
  </si>
  <si>
    <t>A.Lenarczyk</t>
  </si>
  <si>
    <t>Warsztaty polsko - niemieckie cd napoje i ciastka 2 dni 45 osób</t>
  </si>
  <si>
    <t>6/21</t>
  </si>
  <si>
    <t>Dofinans. 9 konkursów j. niemieckiego  300zł→ 510zł</t>
  </si>
  <si>
    <t>Nauczyciele j.niemieckiego</t>
  </si>
  <si>
    <t>zatw.</t>
  </si>
  <si>
    <t>Dofinans. uroczystosci zakończ nauki dla klas III</t>
  </si>
  <si>
    <t>I.Wąsik M.Niedźwiadek</t>
  </si>
  <si>
    <t>Dofinans. Konkursów bibliotecznych</t>
  </si>
  <si>
    <t>A.Czapska</t>
  </si>
  <si>
    <t>Dofinans. Materiałów do kroniki szkolnej oraz do dekoracji</t>
  </si>
  <si>
    <t>A.Stanuch</t>
  </si>
  <si>
    <t>głosow.mail.</t>
  </si>
  <si>
    <t>Dofinans. Wynajmu busa na zawody lekkoatl. w Tomaszowie Lub.</t>
  </si>
  <si>
    <t>Nauczyciele WF</t>
  </si>
  <si>
    <t xml:space="preserve">Dofinans. zakupu biletów MPK dla uczniów na zawody </t>
  </si>
  <si>
    <t>Puchary dla najlepszych sportowców</t>
  </si>
  <si>
    <t>dodatkowe dofin do pucharów oraz tygodznia sportu</t>
  </si>
  <si>
    <t>Dofinansowanie zakupu teczek na zakończenie dla klas III</t>
  </si>
  <si>
    <t>Nagrody dla zwycięzców konkursów przedmiotowych</t>
  </si>
  <si>
    <r>
      <t xml:space="preserve">Dofinansowanie wycieczki dla klasy z najwyższą frekw. </t>
    </r>
    <r>
      <rPr>
        <sz val="14"/>
        <color theme="1"/>
        <rFont val="Calibri"/>
        <family val="2"/>
        <charset val="238"/>
      </rPr>
      <t>→</t>
    </r>
  </si>
  <si>
    <t>propozycja RRG24 dot zamiany na nagr. dla 3 najlepszych uczniów w każdej klasie z podniesieniem kwoty do 450zł</t>
  </si>
  <si>
    <t>Toner do drukarki na wpłaty na RR</t>
  </si>
  <si>
    <t>B.Bukowska</t>
  </si>
  <si>
    <t>papier xero</t>
  </si>
  <si>
    <t>prot. 1/2013</t>
  </si>
  <si>
    <t>Ciasta, kawa, herbata, nacz. jednor. na Dzień Nauczyciela</t>
  </si>
  <si>
    <t>M.Bańka A.Rudnicka</t>
  </si>
  <si>
    <t>Atlasy geograficzne podanie na 460zł z RRG24 250zł</t>
  </si>
  <si>
    <t>R.Furtak</t>
  </si>
  <si>
    <t>projektor do sali od historii - REZERWA</t>
  </si>
  <si>
    <t>R.Pawka</t>
  </si>
  <si>
    <t>konkurs bożonarodzeniowy - REZERWA</t>
  </si>
  <si>
    <t>15/18</t>
  </si>
  <si>
    <t>19/26</t>
  </si>
  <si>
    <t>Dofinansowanie balu gimnazjalnego/zwrot nie wykorzyst.</t>
  </si>
  <si>
    <t>A.Rudnicka - środki w rezerwie</t>
  </si>
  <si>
    <t>wypł /wpł.</t>
  </si>
  <si>
    <t>nagroda dofin wycieczki dla 2 laureatek konk. J. niem.</t>
  </si>
  <si>
    <t>dofinansow do 8 konkursów "Galileo" i "Lwiątko"</t>
  </si>
  <si>
    <t>Zakup piłek do siatkówki 3 szt.- REZERWA</t>
  </si>
  <si>
    <t>Wsparcie udziału 2 uczniów w obozie informatycznym</t>
  </si>
  <si>
    <t>H.Kawka</t>
  </si>
  <si>
    <t>(600zł wnioskowano)</t>
  </si>
  <si>
    <t>Dofin.  medali dla klas III (500zł w pełnej kwocie faktury</t>
  </si>
  <si>
    <t>Konkurs najlepszy lingwista klas I i II (ang i niem)</t>
  </si>
  <si>
    <t>H.Nowicka, L.Gurska</t>
  </si>
  <si>
    <t>Dofin na tydzień sportu (rezerwa była na 700zł)</t>
  </si>
  <si>
    <t xml:space="preserve">M.Molas </t>
  </si>
  <si>
    <t>Dofin. nagród dla klas na koniec roku - REZERWA</t>
  </si>
  <si>
    <t>adm.</t>
  </si>
  <si>
    <t>wynagrodzenie za prowadzenie kasy + prowizja za przekaz zal. Na podatek</t>
  </si>
  <si>
    <t>do przeniesienia na kolejny rok szkolny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</si>
</sst>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21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4"/>
      <color theme="1"/>
      <name val="Calibri"/>
      <family val="2"/>
      <charset val="238"/>
      <scheme val="minor"/>
    </font>
    <font>
      <b/>
      <sz val="14"/>
      <color theme="8"/>
      <name val="Calibri"/>
      <family val="2"/>
      <charset val="238"/>
      <scheme val="minor"/>
    </font>
    <font>
      <b/>
      <sz val="14"/>
      <color theme="9" tint="-0.499984740745262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b/>
      <i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164" fontId="1" fillId="0" borderId="0" xfId="0" applyNumberFormat="1" applyFont="1"/>
    <xf numFmtId="164" fontId="2" fillId="0" borderId="0" xfId="0" applyNumberFormat="1" applyFont="1"/>
    <xf numFmtId="164" fontId="1" fillId="0" borderId="1" xfId="0" applyNumberFormat="1" applyFont="1" applyBorder="1"/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1" fillId="0" borderId="3" xfId="0" applyNumberFormat="1" applyFont="1" applyBorder="1"/>
    <xf numFmtId="164" fontId="1" fillId="0" borderId="0" xfId="0" applyNumberFormat="1" applyFont="1" applyAlignment="1">
      <alignment horizontal="center"/>
    </xf>
    <xf numFmtId="164" fontId="3" fillId="2" borderId="1" xfId="0" applyNumberFormat="1" applyFont="1" applyFill="1" applyBorder="1"/>
    <xf numFmtId="164" fontId="1" fillId="2" borderId="2" xfId="0" applyNumberFormat="1" applyFont="1" applyFill="1" applyBorder="1"/>
    <xf numFmtId="164" fontId="1" fillId="0" borderId="2" xfId="0" applyNumberFormat="1" applyFont="1" applyBorder="1"/>
    <xf numFmtId="164" fontId="1" fillId="0" borderId="4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164" fontId="1" fillId="3" borderId="0" xfId="0" applyNumberFormat="1" applyFont="1" applyFill="1"/>
    <xf numFmtId="164" fontId="4" fillId="3" borderId="0" xfId="0" applyNumberFormat="1" applyFont="1" applyFill="1" applyBorder="1" applyAlignment="1">
      <alignment horizontal="center" vertical="top" wrapText="1"/>
    </xf>
    <xf numFmtId="164" fontId="1" fillId="0" borderId="9" xfId="0" applyNumberFormat="1" applyFont="1" applyBorder="1"/>
    <xf numFmtId="164" fontId="1" fillId="0" borderId="10" xfId="0" applyNumberFormat="1" applyFont="1" applyBorder="1"/>
    <xf numFmtId="164" fontId="1" fillId="0" borderId="11" xfId="0" applyNumberFormat="1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  <xf numFmtId="164" fontId="1" fillId="3" borderId="13" xfId="0" applyNumberFormat="1" applyFont="1" applyFill="1" applyBorder="1" applyAlignment="1">
      <alignment horizontal="right"/>
    </xf>
    <xf numFmtId="164" fontId="1" fillId="3" borderId="13" xfId="0" applyNumberFormat="1" applyFont="1" applyFill="1" applyBorder="1"/>
    <xf numFmtId="164" fontId="1" fillId="4" borderId="12" xfId="0" applyNumberFormat="1" applyFont="1" applyFill="1" applyBorder="1"/>
    <xf numFmtId="164" fontId="1" fillId="0" borderId="0" xfId="0" applyNumberFormat="1" applyFont="1" applyFill="1"/>
    <xf numFmtId="164" fontId="1" fillId="0" borderId="0" xfId="0" applyNumberFormat="1" applyFont="1" applyAlignment="1">
      <alignment horizontal="left"/>
    </xf>
    <xf numFmtId="164" fontId="1" fillId="0" borderId="14" xfId="0" applyNumberFormat="1" applyFont="1" applyBorder="1"/>
    <xf numFmtId="164" fontId="1" fillId="0" borderId="15" xfId="0" applyNumberFormat="1" applyFont="1" applyBorder="1"/>
    <xf numFmtId="164" fontId="1" fillId="0" borderId="16" xfId="0" applyNumberFormat="1" applyFont="1" applyBorder="1"/>
    <xf numFmtId="164" fontId="1" fillId="0" borderId="17" xfId="0" applyNumberFormat="1" applyFont="1" applyBorder="1"/>
    <xf numFmtId="164" fontId="1" fillId="3" borderId="4" xfId="0" applyNumberFormat="1" applyFont="1" applyFill="1" applyBorder="1"/>
    <xf numFmtId="164" fontId="1" fillId="0" borderId="18" xfId="0" applyNumberFormat="1" applyFont="1" applyBorder="1" applyAlignment="1">
      <alignment horizontal="right"/>
    </xf>
    <xf numFmtId="164" fontId="1" fillId="0" borderId="19" xfId="0" applyNumberFormat="1" applyFont="1" applyBorder="1" applyAlignment="1">
      <alignment horizontal="right"/>
    </xf>
    <xf numFmtId="164" fontId="3" fillId="0" borderId="19" xfId="0" applyNumberFormat="1" applyFont="1" applyBorder="1"/>
    <xf numFmtId="164" fontId="5" fillId="0" borderId="20" xfId="0" applyNumberFormat="1" applyFont="1" applyBorder="1"/>
    <xf numFmtId="164" fontId="1" fillId="3" borderId="20" xfId="0" applyNumberFormat="1" applyFont="1" applyFill="1" applyBorder="1"/>
    <xf numFmtId="164" fontId="6" fillId="0" borderId="21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3" fillId="2" borderId="21" xfId="0" applyNumberFormat="1" applyFont="1" applyFill="1" applyBorder="1"/>
    <xf numFmtId="164" fontId="3" fillId="2" borderId="22" xfId="0" applyNumberFormat="1" applyFont="1" applyFill="1" applyBorder="1"/>
    <xf numFmtId="164" fontId="1" fillId="0" borderId="22" xfId="0" applyNumberFormat="1" applyFont="1" applyBorder="1"/>
    <xf numFmtId="164" fontId="1" fillId="0" borderId="23" xfId="0" applyNumberFormat="1" applyFont="1" applyBorder="1"/>
    <xf numFmtId="164" fontId="7" fillId="0" borderId="0" xfId="0" applyNumberFormat="1" applyFont="1"/>
    <xf numFmtId="164" fontId="3" fillId="0" borderId="21" xfId="0" applyNumberFormat="1" applyFont="1" applyBorder="1"/>
    <xf numFmtId="164" fontId="3" fillId="0" borderId="22" xfId="0" applyNumberFormat="1" applyFont="1" applyBorder="1"/>
    <xf numFmtId="164" fontId="3" fillId="0" borderId="23" xfId="0" applyNumberFormat="1" applyFont="1" applyBorder="1"/>
    <xf numFmtId="164" fontId="3" fillId="3" borderId="13" xfId="0" applyNumberFormat="1" applyFont="1" applyFill="1" applyBorder="1" applyAlignment="1">
      <alignment horizontal="right"/>
    </xf>
    <xf numFmtId="164" fontId="3" fillId="3" borderId="13" xfId="0" applyNumberFormat="1" applyFont="1" applyFill="1" applyBorder="1"/>
    <xf numFmtId="164" fontId="8" fillId="0" borderId="0" xfId="0" applyNumberFormat="1" applyFont="1"/>
    <xf numFmtId="164" fontId="8" fillId="0" borderId="0" xfId="0" applyNumberFormat="1" applyFont="1" applyAlignment="1"/>
    <xf numFmtId="164" fontId="1" fillId="0" borderId="9" xfId="0" applyNumberFormat="1" applyFont="1" applyBorder="1" applyAlignment="1">
      <alignment horizontal="left"/>
    </xf>
    <xf numFmtId="164" fontId="8" fillId="0" borderId="13" xfId="0" applyNumberFormat="1" applyFont="1" applyBorder="1" applyAlignment="1">
      <alignment horizontal="center"/>
    </xf>
    <xf numFmtId="164" fontId="3" fillId="0" borderId="13" xfId="0" applyNumberFormat="1" applyFont="1" applyBorder="1"/>
    <xf numFmtId="164" fontId="1" fillId="3" borderId="24" xfId="0" applyNumberFormat="1" applyFont="1" applyFill="1" applyBorder="1" applyAlignment="1">
      <alignment horizontal="center"/>
    </xf>
    <xf numFmtId="164" fontId="3" fillId="3" borderId="25" xfId="0" applyNumberFormat="1" applyFont="1" applyFill="1" applyBorder="1"/>
    <xf numFmtId="164" fontId="1" fillId="2" borderId="21" xfId="0" applyNumberFormat="1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164" fontId="3" fillId="2" borderId="23" xfId="0" applyNumberFormat="1" applyFont="1" applyFill="1" applyBorder="1"/>
    <xf numFmtId="164" fontId="1" fillId="0" borderId="10" xfId="0" applyNumberFormat="1" applyFont="1" applyBorder="1" applyAlignment="1">
      <alignment horizontal="center"/>
    </xf>
    <xf numFmtId="0" fontId="1" fillId="0" borderId="0" xfId="0" applyNumberFormat="1" applyFont="1"/>
    <xf numFmtId="164" fontId="3" fillId="0" borderId="0" xfId="0" applyNumberFormat="1" applyFont="1"/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3" fillId="0" borderId="10" xfId="0" applyNumberFormat="1" applyFont="1" applyBorder="1"/>
    <xf numFmtId="164" fontId="1" fillId="3" borderId="26" xfId="0" applyNumberFormat="1" applyFont="1" applyFill="1" applyBorder="1" applyAlignment="1">
      <alignment horizontal="center" vertical="center" textRotation="90" wrapText="1"/>
    </xf>
    <xf numFmtId="164" fontId="9" fillId="3" borderId="5" xfId="0" applyNumberFormat="1" applyFont="1" applyFill="1" applyBorder="1" applyAlignment="1">
      <alignment horizontal="center" wrapText="1"/>
    </xf>
    <xf numFmtId="164" fontId="9" fillId="3" borderId="7" xfId="0" applyNumberFormat="1" applyFont="1" applyFill="1" applyBorder="1" applyAlignment="1">
      <alignment horizontal="center" wrapText="1"/>
    </xf>
    <xf numFmtId="164" fontId="3" fillId="3" borderId="27" xfId="0" applyNumberFormat="1" applyFont="1" applyFill="1" applyBorder="1" applyAlignment="1">
      <alignment vertical="center"/>
    </xf>
    <xf numFmtId="164" fontId="7" fillId="3" borderId="0" xfId="0" applyNumberFormat="1" applyFont="1" applyFill="1" applyAlignment="1">
      <alignment wrapText="1"/>
    </xf>
    <xf numFmtId="164" fontId="7" fillId="0" borderId="18" xfId="0" applyNumberFormat="1" applyFont="1" applyBorder="1"/>
    <xf numFmtId="164" fontId="1" fillId="0" borderId="19" xfId="0" applyNumberFormat="1" applyFont="1" applyBorder="1"/>
    <xf numFmtId="164" fontId="10" fillId="0" borderId="20" xfId="0" applyNumberFormat="1" applyFont="1" applyBorder="1" applyAlignment="1">
      <alignment vertical="top"/>
    </xf>
    <xf numFmtId="164" fontId="11" fillId="0" borderId="18" xfId="0" applyNumberFormat="1" applyFont="1" applyBorder="1" applyAlignment="1"/>
    <xf numFmtId="164" fontId="11" fillId="0" borderId="19" xfId="0" applyNumberFormat="1" applyFont="1" applyBorder="1" applyAlignment="1"/>
    <xf numFmtId="164" fontId="1" fillId="3" borderId="28" xfId="0" applyNumberFormat="1" applyFont="1" applyFill="1" applyBorder="1" applyAlignment="1">
      <alignment horizontal="center" vertical="center" textRotation="90" wrapText="1"/>
    </xf>
    <xf numFmtId="164" fontId="1" fillId="3" borderId="29" xfId="0" applyNumberFormat="1" applyFont="1" applyFill="1" applyBorder="1" applyAlignment="1">
      <alignment horizontal="center" wrapText="1"/>
    </xf>
    <xf numFmtId="164" fontId="9" fillId="3" borderId="30" xfId="0" applyNumberFormat="1" applyFont="1" applyFill="1" applyBorder="1" applyAlignment="1">
      <alignment horizontal="center" wrapText="1"/>
    </xf>
    <xf numFmtId="164" fontId="12" fillId="3" borderId="31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horizontal="center" wrapText="1"/>
    </xf>
    <xf numFmtId="164" fontId="3" fillId="3" borderId="31" xfId="0" applyNumberFormat="1" applyFont="1" applyFill="1" applyBorder="1"/>
    <xf numFmtId="164" fontId="1" fillId="3" borderId="32" xfId="0" applyNumberFormat="1" applyFont="1" applyFill="1" applyBorder="1" applyAlignment="1">
      <alignment horizontal="center" wrapText="1"/>
    </xf>
    <xf numFmtId="164" fontId="1" fillId="3" borderId="33" xfId="0" applyNumberFormat="1" applyFont="1" applyFill="1" applyBorder="1" applyAlignment="1">
      <alignment horizontal="center" wrapText="1"/>
    </xf>
    <xf numFmtId="164" fontId="3" fillId="3" borderId="34" xfId="0" applyNumberFormat="1" applyFont="1" applyFill="1" applyBorder="1"/>
    <xf numFmtId="164" fontId="1" fillId="3" borderId="35" xfId="0" applyNumberFormat="1" applyFont="1" applyFill="1" applyBorder="1" applyAlignment="1">
      <alignment horizontal="center" vertical="center" textRotation="90" wrapText="1"/>
    </xf>
    <xf numFmtId="164" fontId="1" fillId="3" borderId="11" xfId="0" applyNumberFormat="1" applyFont="1" applyFill="1" applyBorder="1" applyAlignment="1">
      <alignment horizontal="center" wrapText="1"/>
    </xf>
    <xf numFmtId="164" fontId="1" fillId="3" borderId="36" xfId="0" applyNumberFormat="1" applyFont="1" applyFill="1" applyBorder="1" applyAlignment="1">
      <alignment horizontal="center" wrapText="1"/>
    </xf>
    <xf numFmtId="164" fontId="1" fillId="3" borderId="37" xfId="0" applyNumberFormat="1" applyFont="1" applyFill="1" applyBorder="1" applyAlignment="1">
      <alignment horizontal="center"/>
    </xf>
    <xf numFmtId="164" fontId="1" fillId="3" borderId="38" xfId="0" applyNumberFormat="1" applyFont="1" applyFill="1" applyBorder="1" applyAlignment="1">
      <alignment horizontal="center"/>
    </xf>
    <xf numFmtId="164" fontId="3" fillId="3" borderId="28" xfId="0" applyNumberFormat="1" applyFont="1" applyFill="1" applyBorder="1"/>
    <xf numFmtId="164" fontId="1" fillId="3" borderId="5" xfId="0" applyNumberFormat="1" applyFont="1" applyFill="1" applyBorder="1" applyAlignment="1">
      <alignment horizontal="center" wrapText="1"/>
    </xf>
    <xf numFmtId="164" fontId="1" fillId="3" borderId="7" xfId="0" applyNumberFormat="1" applyFont="1" applyFill="1" applyBorder="1" applyAlignment="1">
      <alignment horizontal="center" wrapText="1"/>
    </xf>
    <xf numFmtId="164" fontId="3" fillId="3" borderId="27" xfId="0" applyNumberFormat="1" applyFont="1" applyFill="1" applyBorder="1"/>
    <xf numFmtId="164" fontId="1" fillId="3" borderId="9" xfId="0" applyNumberFormat="1" applyFont="1" applyFill="1" applyBorder="1" applyAlignment="1">
      <alignment horizontal="center" wrapText="1"/>
    </xf>
    <xf numFmtId="164" fontId="12" fillId="3" borderId="39" xfId="0" applyNumberFormat="1" applyFont="1" applyFill="1" applyBorder="1"/>
    <xf numFmtId="164" fontId="1" fillId="3" borderId="37" xfId="0" applyNumberFormat="1" applyFont="1" applyFill="1" applyBorder="1" applyAlignment="1">
      <alignment horizontal="center" wrapText="1"/>
    </xf>
    <xf numFmtId="164" fontId="1" fillId="3" borderId="13" xfId="0" applyNumberFormat="1" applyFont="1" applyFill="1" applyBorder="1" applyAlignment="1">
      <alignment horizontal="center" wrapText="1"/>
    </xf>
    <xf numFmtId="164" fontId="3" fillId="3" borderId="40" xfId="0" applyNumberFormat="1" applyFont="1" applyFill="1" applyBorder="1"/>
    <xf numFmtId="164" fontId="1" fillId="3" borderId="40" xfId="0" applyNumberFormat="1" applyFont="1" applyFill="1" applyBorder="1" applyAlignment="1">
      <alignment horizontal="center" vertical="center" textRotation="90" wrapText="1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3" fillId="0" borderId="41" xfId="0" applyNumberFormat="1" applyFont="1" applyBorder="1"/>
    <xf numFmtId="0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vertical="center" textRotation="90"/>
    </xf>
    <xf numFmtId="164" fontId="3" fillId="5" borderId="42" xfId="0" applyNumberFormat="1" applyFont="1" applyFill="1" applyBorder="1" applyAlignment="1">
      <alignment horizontal="center" wrapText="1"/>
    </xf>
    <xf numFmtId="164" fontId="3" fillId="5" borderId="43" xfId="0" applyNumberFormat="1" applyFont="1" applyFill="1" applyBorder="1" applyAlignment="1">
      <alignment horizontal="center" wrapText="1"/>
    </xf>
    <xf numFmtId="164" fontId="3" fillId="5" borderId="23" xfId="0" applyNumberFormat="1" applyFont="1" applyFill="1" applyBorder="1"/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/>
    <xf numFmtId="164" fontId="1" fillId="0" borderId="11" xfId="0" applyNumberFormat="1" applyFont="1" applyBorder="1" applyAlignment="1">
      <alignment horizontal="left" vertical="center"/>
    </xf>
    <xf numFmtId="164" fontId="1" fillId="0" borderId="44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"/>
    </xf>
    <xf numFmtId="0" fontId="1" fillId="0" borderId="45" xfId="0" applyNumberFormat="1" applyFont="1" applyBorder="1"/>
    <xf numFmtId="0" fontId="1" fillId="0" borderId="33" xfId="0" applyNumberFormat="1" applyFont="1" applyBorder="1"/>
    <xf numFmtId="164" fontId="1" fillId="0" borderId="33" xfId="0" applyNumberFormat="1" applyFont="1" applyBorder="1"/>
    <xf numFmtId="164" fontId="13" fillId="0" borderId="33" xfId="0" applyNumberFormat="1" applyFont="1" applyBorder="1" applyAlignment="1">
      <alignment vertical="center"/>
    </xf>
    <xf numFmtId="164" fontId="3" fillId="0" borderId="33" xfId="0" applyNumberFormat="1" applyFont="1" applyBorder="1"/>
    <xf numFmtId="164" fontId="3" fillId="0" borderId="33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46" xfId="0" applyNumberFormat="1" applyFont="1" applyBorder="1" applyAlignment="1">
      <alignment horizontal="center" vertical="center"/>
    </xf>
    <xf numFmtId="164" fontId="3" fillId="0" borderId="47" xfId="0" applyNumberFormat="1" applyFont="1" applyBorder="1" applyAlignment="1">
      <alignment horizontal="center" wrapText="1"/>
    </xf>
    <xf numFmtId="0" fontId="1" fillId="0" borderId="11" xfId="0" applyNumberFormat="1" applyFont="1" applyBorder="1"/>
    <xf numFmtId="0" fontId="14" fillId="0" borderId="30" xfId="0" applyNumberFormat="1" applyFont="1" applyBorder="1" applyAlignment="1">
      <alignment textRotation="90" wrapText="1"/>
    </xf>
    <xf numFmtId="164" fontId="0" fillId="3" borderId="30" xfId="0" applyNumberFormat="1" applyFont="1" applyFill="1" applyBorder="1" applyAlignment="1">
      <alignment textRotation="90" wrapText="1"/>
    </xf>
    <xf numFmtId="164" fontId="1" fillId="3" borderId="30" xfId="0" applyNumberFormat="1" applyFont="1" applyFill="1" applyBorder="1" applyAlignment="1">
      <alignment horizontal="center" vertical="center"/>
    </xf>
    <xf numFmtId="164" fontId="1" fillId="3" borderId="30" xfId="0" applyNumberFormat="1" applyFont="1" applyFill="1" applyBorder="1"/>
    <xf numFmtId="164" fontId="1" fillId="3" borderId="30" xfId="0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/>
    <xf numFmtId="2" fontId="3" fillId="3" borderId="10" xfId="0" applyNumberFormat="1" applyFont="1" applyFill="1" applyBorder="1"/>
    <xf numFmtId="164" fontId="1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1" fillId="0" borderId="47" xfId="0" applyNumberFormat="1" applyFont="1" applyFill="1" applyBorder="1"/>
    <xf numFmtId="164" fontId="3" fillId="0" borderId="25" xfId="0" applyNumberFormat="1" applyFont="1" applyFill="1" applyBorder="1"/>
    <xf numFmtId="164" fontId="15" fillId="0" borderId="0" xfId="0" applyNumberFormat="1" applyFont="1" applyFill="1" applyBorder="1"/>
    <xf numFmtId="2" fontId="1" fillId="0" borderId="25" xfId="0" applyNumberFormat="1" applyFont="1" applyFill="1" applyBorder="1"/>
    <xf numFmtId="164" fontId="1" fillId="0" borderId="0" xfId="0" applyNumberFormat="1" applyFont="1" applyBorder="1"/>
    <xf numFmtId="164" fontId="16" fillId="0" borderId="0" xfId="0" applyNumberFormat="1" applyFont="1" applyFill="1" applyBorder="1"/>
    <xf numFmtId="0" fontId="1" fillId="0" borderId="0" xfId="0" applyNumberFormat="1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horizontal="center" wrapText="1"/>
    </xf>
    <xf numFmtId="164" fontId="17" fillId="0" borderId="0" xfId="0" applyNumberFormat="1" applyFont="1" applyFill="1" applyBorder="1"/>
    <xf numFmtId="164" fontId="16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right"/>
    </xf>
    <xf numFmtId="0" fontId="19" fillId="0" borderId="0" xfId="0" applyNumberFormat="1" applyFont="1" applyFill="1" applyBorder="1"/>
    <xf numFmtId="164" fontId="15" fillId="0" borderId="0" xfId="0" applyNumberFormat="1" applyFont="1"/>
    <xf numFmtId="0" fontId="1" fillId="5" borderId="0" xfId="0" applyNumberFormat="1" applyFont="1" applyFill="1" applyBorder="1"/>
    <xf numFmtId="0" fontId="1" fillId="5" borderId="0" xfId="0" applyNumberFormat="1" applyFont="1" applyFill="1"/>
    <xf numFmtId="164" fontId="1" fillId="5" borderId="0" xfId="0" applyNumberFormat="1" applyFont="1" applyFill="1"/>
    <xf numFmtId="164" fontId="18" fillId="5" borderId="0" xfId="0" applyNumberFormat="1" applyFont="1" applyFill="1" applyBorder="1"/>
    <xf numFmtId="164" fontId="20" fillId="5" borderId="0" xfId="0" applyNumberFormat="1" applyFont="1" applyFill="1"/>
    <xf numFmtId="164" fontId="1" fillId="5" borderId="0" xfId="0" applyNumberFormat="1" applyFont="1" applyFill="1" applyBorder="1"/>
    <xf numFmtId="0" fontId="1" fillId="0" borderId="0" xfId="0" applyNumberFormat="1" applyFont="1" applyAlignment="1">
      <alignment horizontal="center"/>
    </xf>
    <xf numFmtId="164" fontId="17" fillId="0" borderId="0" xfId="0" applyNumberFormat="1" applyFont="1"/>
    <xf numFmtId="164" fontId="1" fillId="0" borderId="47" xfId="0" applyNumberFormat="1" applyFont="1" applyFill="1" applyBorder="1"/>
    <xf numFmtId="164" fontId="1" fillId="0" borderId="45" xfId="0" applyNumberFormat="1" applyFont="1" applyFill="1" applyBorder="1"/>
    <xf numFmtId="164" fontId="1" fillId="0" borderId="33" xfId="0" applyNumberFormat="1" applyFont="1" applyFill="1" applyBorder="1"/>
    <xf numFmtId="164" fontId="16" fillId="0" borderId="33" xfId="0" applyNumberFormat="1" applyFont="1" applyFill="1" applyBorder="1"/>
    <xf numFmtId="164" fontId="1" fillId="0" borderId="46" xfId="0" applyNumberFormat="1" applyFont="1" applyBorder="1"/>
    <xf numFmtId="164" fontId="1" fillId="0" borderId="48" xfId="0" applyNumberFormat="1" applyFont="1" applyFill="1" applyBorder="1"/>
    <xf numFmtId="164" fontId="1" fillId="0" borderId="49" xfId="0" applyNumberFormat="1" applyFont="1" applyFill="1" applyBorder="1"/>
    <xf numFmtId="164" fontId="1" fillId="0" borderId="49" xfId="0" applyNumberFormat="1" applyFont="1" applyBorder="1"/>
    <xf numFmtId="164" fontId="16" fillId="0" borderId="49" xfId="0" applyNumberFormat="1" applyFont="1" applyFill="1" applyBorder="1"/>
    <xf numFmtId="164" fontId="1" fillId="0" borderId="50" xfId="0" applyNumberFormat="1" applyFont="1" applyBorder="1"/>
    <xf numFmtId="0" fontId="1" fillId="0" borderId="0" xfId="0" applyNumberFormat="1" applyFont="1" applyFill="1"/>
    <xf numFmtId="164" fontId="1" fillId="0" borderId="0" xfId="0" applyNumberFormat="1" applyFont="1" applyFill="1" applyBorder="1" applyAlignment="1"/>
    <xf numFmtId="164" fontId="3" fillId="5" borderId="0" xfId="0" applyNumberFormat="1" applyFont="1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liminarz%209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obecn"/>
      <sheetName val="budżet 13'14"/>
      <sheetName val="budżet 12'13"/>
      <sheetName val="wpłaty 13'14"/>
      <sheetName val="wpłaty 12'13"/>
      <sheetName val="Raport Kasowy"/>
      <sheetName val="Wyciągi bank."/>
      <sheetName val="tab. głosowań"/>
      <sheetName val="Arkusz1"/>
    </sheetNames>
    <sheetDataSet>
      <sheetData sheetId="0"/>
      <sheetData sheetId="1"/>
      <sheetData sheetId="2">
        <row r="5">
          <cell r="F5">
            <v>921.10999999999876</v>
          </cell>
        </row>
        <row r="7">
          <cell r="F7">
            <v>6202.5</v>
          </cell>
        </row>
        <row r="8">
          <cell r="F8">
            <v>5391.6698473282449</v>
          </cell>
        </row>
        <row r="9">
          <cell r="F9">
            <v>40</v>
          </cell>
        </row>
        <row r="30">
          <cell r="L30">
            <v>10160.09</v>
          </cell>
        </row>
        <row r="31">
          <cell r="L31">
            <v>277.83</v>
          </cell>
        </row>
        <row r="53">
          <cell r="L53">
            <v>279.62</v>
          </cell>
        </row>
        <row r="54">
          <cell r="L54">
            <v>30</v>
          </cell>
        </row>
        <row r="55">
          <cell r="L55">
            <v>100</v>
          </cell>
        </row>
        <row r="61">
          <cell r="L61">
            <v>701.75</v>
          </cell>
        </row>
      </sheetData>
      <sheetData sheetId="3"/>
      <sheetData sheetId="4"/>
      <sheetData sheetId="5">
        <row r="427">
          <cell r="M427">
            <v>128.9</v>
          </cell>
        </row>
        <row r="430">
          <cell r="M430">
            <v>122.8</v>
          </cell>
        </row>
        <row r="528">
          <cell r="C528">
            <v>8283.6</v>
          </cell>
        </row>
        <row r="546">
          <cell r="O546">
            <v>4955.619999999999</v>
          </cell>
        </row>
        <row r="548">
          <cell r="O548">
            <v>-10</v>
          </cell>
        </row>
        <row r="549">
          <cell r="O549">
            <v>0</v>
          </cell>
        </row>
        <row r="550">
          <cell r="O550">
            <v>7655</v>
          </cell>
        </row>
        <row r="552">
          <cell r="M552">
            <v>16096.870000000003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9"/>
  <sheetViews>
    <sheetView tabSelected="1" topLeftCell="B38" workbookViewId="0">
      <selection activeCell="B38" sqref="B38"/>
    </sheetView>
  </sheetViews>
  <sheetFormatPr defaultRowHeight="18.75" x14ac:dyDescent="0.3"/>
  <cols>
    <col min="1" max="1" width="4.5703125" style="61" bestFit="1" customWidth="1"/>
    <col min="2" max="2" width="7.28515625" style="61" customWidth="1"/>
    <col min="3" max="3" width="7.5703125" style="1" customWidth="1"/>
    <col min="4" max="4" width="35" style="1" bestFit="1" customWidth="1"/>
    <col min="5" max="5" width="15.7109375" style="1" customWidth="1"/>
    <col min="6" max="6" width="13.5703125" style="1" bestFit="1" customWidth="1"/>
    <col min="7" max="8" width="11.7109375" style="1" customWidth="1"/>
    <col min="9" max="10" width="12.5703125" style="1" customWidth="1"/>
    <col min="11" max="11" width="12.42578125" style="1" customWidth="1"/>
    <col min="12" max="12" width="12.7109375" style="1" customWidth="1"/>
    <col min="13" max="13" width="16.28515625" style="1" customWidth="1"/>
    <col min="14" max="14" width="11.7109375" style="1" customWidth="1"/>
    <col min="15" max="15" width="12.28515625" style="1" customWidth="1"/>
    <col min="16" max="16" width="13.28515625" style="1" customWidth="1"/>
    <col min="17" max="17" width="13.5703125" style="1" customWidth="1"/>
    <col min="18" max="16384" width="9.140625" style="1"/>
  </cols>
  <sheetData>
    <row r="1" spans="1:14" ht="29.25" thickBot="1" x14ac:dyDescent="0.5">
      <c r="A1" s="1"/>
      <c r="B1" s="1"/>
      <c r="C1" s="2" t="s">
        <v>0</v>
      </c>
      <c r="H1" s="3"/>
      <c r="I1" s="4" t="s">
        <v>1</v>
      </c>
      <c r="J1" s="5"/>
      <c r="K1" s="5"/>
      <c r="L1" s="5" t="s">
        <v>2</v>
      </c>
      <c r="M1" s="5"/>
      <c r="N1" s="6"/>
    </row>
    <row r="2" spans="1:14" ht="19.5" thickBot="1" x14ac:dyDescent="0.35">
      <c r="A2" s="1"/>
      <c r="B2" s="1"/>
      <c r="E2" s="7" t="s">
        <v>3</v>
      </c>
      <c r="F2" s="1" t="s">
        <v>4</v>
      </c>
      <c r="H2" s="8" t="s">
        <v>5</v>
      </c>
      <c r="I2" s="9"/>
      <c r="J2" s="9">
        <v>4633.1499999999996</v>
      </c>
      <c r="K2" s="3" t="s">
        <v>6</v>
      </c>
      <c r="L2" s="10"/>
      <c r="M2" s="6"/>
      <c r="N2" s="11"/>
    </row>
    <row r="3" spans="1:14" x14ac:dyDescent="0.3">
      <c r="A3" s="1"/>
      <c r="B3" s="1"/>
      <c r="H3" s="12" t="s">
        <v>7</v>
      </c>
      <c r="I3" s="13"/>
      <c r="J3" s="14">
        <v>5250.9</v>
      </c>
      <c r="K3" s="12" t="s">
        <v>8</v>
      </c>
      <c r="L3" s="13"/>
      <c r="M3" s="15">
        <v>9899.1299999999992</v>
      </c>
      <c r="N3" s="11"/>
    </row>
    <row r="4" spans="1:14" x14ac:dyDescent="0.3">
      <c r="A4" s="1"/>
      <c r="B4" s="1"/>
      <c r="C4" s="16" t="s">
        <v>9</v>
      </c>
      <c r="D4" s="16" t="s">
        <v>10</v>
      </c>
      <c r="E4" s="16" t="s">
        <v>11</v>
      </c>
      <c r="F4" s="16">
        <f>+'[1]Raport Kasowy'!C528</f>
        <v>8283.6</v>
      </c>
      <c r="G4" s="17" t="s">
        <v>12</v>
      </c>
      <c r="H4" s="18" t="s">
        <v>13</v>
      </c>
      <c r="I4" s="19"/>
      <c r="J4" s="20">
        <v>3859.75</v>
      </c>
      <c r="K4" s="18" t="s">
        <v>14</v>
      </c>
      <c r="L4" s="19"/>
      <c r="M4" s="21">
        <v>89</v>
      </c>
      <c r="N4" s="11"/>
    </row>
    <row r="5" spans="1:14" ht="19.5" thickBot="1" x14ac:dyDescent="0.35">
      <c r="A5" s="1"/>
      <c r="B5" s="1"/>
      <c r="C5" s="22"/>
      <c r="D5" s="23" t="s">
        <v>15</v>
      </c>
      <c r="E5" s="24"/>
      <c r="F5" s="24"/>
      <c r="G5" s="17"/>
      <c r="H5" s="18" t="s">
        <v>16</v>
      </c>
      <c r="I5" s="19"/>
      <c r="J5" s="20">
        <v>300</v>
      </c>
      <c r="K5" s="18" t="s">
        <v>17</v>
      </c>
      <c r="L5" s="19"/>
      <c r="M5" s="25">
        <v>2602.73</v>
      </c>
      <c r="N5" s="11"/>
    </row>
    <row r="6" spans="1:14" ht="19.5" thickBot="1" x14ac:dyDescent="0.35">
      <c r="A6" s="1"/>
      <c r="B6" s="1"/>
      <c r="C6" s="26"/>
      <c r="D6" s="27" t="s">
        <v>7</v>
      </c>
      <c r="F6" s="1">
        <f>+'[1]Raport Kasowy'!O550</f>
        <v>7655</v>
      </c>
      <c r="G6" s="17"/>
      <c r="H6" s="28" t="s">
        <v>18</v>
      </c>
      <c r="I6" s="29"/>
      <c r="J6" s="30">
        <v>3174.92</v>
      </c>
      <c r="K6" s="28" t="s">
        <v>19</v>
      </c>
      <c r="L6" s="29"/>
      <c r="M6" s="31">
        <v>779</v>
      </c>
      <c r="N6" s="32" t="s">
        <v>20</v>
      </c>
    </row>
    <row r="7" spans="1:14" ht="19.5" thickBot="1" x14ac:dyDescent="0.35">
      <c r="A7" s="1"/>
      <c r="B7" s="1"/>
      <c r="D7" s="27" t="s">
        <v>21</v>
      </c>
      <c r="F7" s="1">
        <f>+'[1]Raport Kasowy'!O546</f>
        <v>4955.619999999999</v>
      </c>
      <c r="H7" s="33" t="s">
        <v>22</v>
      </c>
      <c r="I7" s="34"/>
      <c r="J7" s="35">
        <f>SUM(J2:J6)</f>
        <v>17218.72</v>
      </c>
      <c r="K7" s="33" t="s">
        <v>23</v>
      </c>
      <c r="L7" s="34"/>
      <c r="M7" s="36">
        <f>SUM(M3:M6)</f>
        <v>13369.859999999999</v>
      </c>
      <c r="N7" s="37">
        <f>+J7-M7</f>
        <v>3848.8600000000024</v>
      </c>
    </row>
    <row r="8" spans="1:14" ht="19.5" thickBot="1" x14ac:dyDescent="0.35">
      <c r="A8" s="1"/>
      <c r="B8" s="1"/>
      <c r="D8" s="27" t="s">
        <v>24</v>
      </c>
      <c r="F8" s="1">
        <f>+'[1]Raport Kasowy'!O548+'[1]Raport Kasowy'!O549</f>
        <v>-10</v>
      </c>
    </row>
    <row r="9" spans="1:14" ht="19.5" thickBot="1" x14ac:dyDescent="0.35">
      <c r="A9" s="1"/>
      <c r="B9" s="1"/>
      <c r="D9" s="27" t="s">
        <v>25</v>
      </c>
      <c r="F9" s="1">
        <v>0</v>
      </c>
      <c r="H9" s="3"/>
      <c r="I9" s="38" t="s">
        <v>26</v>
      </c>
      <c r="J9" s="39"/>
      <c r="K9" s="39"/>
      <c r="L9" s="5" t="s">
        <v>2</v>
      </c>
      <c r="M9" s="39"/>
      <c r="N9" s="6"/>
    </row>
    <row r="10" spans="1:14" ht="19.5" thickBot="1" x14ac:dyDescent="0.35">
      <c r="A10" s="1"/>
      <c r="B10" s="1"/>
      <c r="D10" s="1" t="s">
        <v>27</v>
      </c>
      <c r="F10" s="1">
        <v>0</v>
      </c>
      <c r="H10" s="40" t="s">
        <v>5</v>
      </c>
      <c r="I10" s="41"/>
      <c r="J10" s="41">
        <f>+N7</f>
        <v>3848.8600000000024</v>
      </c>
      <c r="K10" s="42"/>
      <c r="L10" s="42"/>
      <c r="M10" s="43"/>
      <c r="N10" s="11"/>
    </row>
    <row r="11" spans="1:14" ht="19.5" thickBot="1" x14ac:dyDescent="0.35">
      <c r="A11" s="1"/>
      <c r="B11" s="1"/>
      <c r="D11" s="1" t="s">
        <v>28</v>
      </c>
      <c r="G11" s="44"/>
      <c r="H11" s="45" t="s">
        <v>29</v>
      </c>
      <c r="I11" s="46"/>
      <c r="J11" s="46"/>
      <c r="K11" s="42"/>
      <c r="L11" s="42"/>
      <c r="M11" s="47" t="s">
        <v>30</v>
      </c>
      <c r="N11" s="11"/>
    </row>
    <row r="12" spans="1:14" ht="19.5" thickBot="1" x14ac:dyDescent="0.35">
      <c r="A12" s="1"/>
      <c r="B12" s="1"/>
      <c r="C12" s="22"/>
      <c r="D12" s="48" t="s">
        <v>31</v>
      </c>
      <c r="E12" s="24"/>
      <c r="F12" s="49">
        <f>SUM(F4:F11)</f>
        <v>20884.22</v>
      </c>
      <c r="H12" s="3" t="s">
        <v>15</v>
      </c>
      <c r="I12" s="10"/>
      <c r="J12" s="6"/>
      <c r="K12" s="3" t="s">
        <v>6</v>
      </c>
      <c r="L12" s="10"/>
      <c r="M12" s="6"/>
      <c r="N12" s="11"/>
    </row>
    <row r="13" spans="1:14" x14ac:dyDescent="0.3">
      <c r="A13" s="1"/>
      <c r="B13" s="1"/>
      <c r="C13" s="1" t="s">
        <v>32</v>
      </c>
      <c r="D13" s="1" t="s">
        <v>33</v>
      </c>
      <c r="F13" s="50">
        <v>0</v>
      </c>
      <c r="G13" s="51"/>
      <c r="H13" s="52" t="s">
        <v>7</v>
      </c>
      <c r="I13" s="19"/>
      <c r="J13" s="21">
        <v>4820.1000000000004</v>
      </c>
      <c r="K13" s="18" t="s">
        <v>34</v>
      </c>
      <c r="L13" s="19"/>
      <c r="M13" s="21">
        <v>9255.2000000000007</v>
      </c>
      <c r="N13" s="11"/>
    </row>
    <row r="14" spans="1:14" ht="19.5" thickBot="1" x14ac:dyDescent="0.35">
      <c r="A14" s="1"/>
      <c r="B14" s="1"/>
      <c r="C14" s="22"/>
      <c r="D14" s="53" t="s">
        <v>35</v>
      </c>
      <c r="E14" s="53"/>
      <c r="F14" s="54">
        <f>+F12-F13</f>
        <v>20884.22</v>
      </c>
      <c r="H14" s="52" t="s">
        <v>21</v>
      </c>
      <c r="I14" s="19"/>
      <c r="J14" s="21">
        <v>4499.43</v>
      </c>
      <c r="K14" s="18" t="s">
        <v>36</v>
      </c>
      <c r="L14" s="19"/>
      <c r="M14" s="25">
        <v>71.48</v>
      </c>
      <c r="N14" s="11"/>
    </row>
    <row r="15" spans="1:14" ht="19.5" thickBot="1" x14ac:dyDescent="0.35">
      <c r="A15" s="1"/>
      <c r="B15" s="1"/>
      <c r="D15" s="55" t="s">
        <v>37</v>
      </c>
      <c r="E15" s="55"/>
      <c r="F15" s="56">
        <f>-L42</f>
        <v>-11793.189999999997</v>
      </c>
      <c r="H15" s="52" t="s">
        <v>38</v>
      </c>
      <c r="I15" s="19"/>
      <c r="J15" s="21">
        <v>50</v>
      </c>
      <c r="K15" s="18" t="s">
        <v>14</v>
      </c>
      <c r="L15" s="19"/>
      <c r="M15" s="21">
        <v>27.1</v>
      </c>
      <c r="N15" s="11"/>
    </row>
    <row r="16" spans="1:14" ht="19.5" thickBot="1" x14ac:dyDescent="0.35">
      <c r="A16" s="1"/>
      <c r="B16" s="1"/>
      <c r="D16" s="57" t="s">
        <v>39</v>
      </c>
      <c r="E16" s="58"/>
      <c r="F16" s="59">
        <v>0</v>
      </c>
      <c r="H16" s="52" t="s">
        <v>40</v>
      </c>
      <c r="I16" s="60"/>
      <c r="J16" s="19">
        <v>3228</v>
      </c>
      <c r="K16" s="60" t="s">
        <v>41</v>
      </c>
      <c r="L16" s="60"/>
      <c r="M16" s="19">
        <v>4.2</v>
      </c>
      <c r="N16" s="11"/>
    </row>
    <row r="17" spans="1:24" ht="19.5" thickBot="1" x14ac:dyDescent="0.35">
      <c r="F17" s="62"/>
      <c r="H17" s="63"/>
      <c r="I17" s="64"/>
      <c r="J17" s="65">
        <f>SUM(J13:J16)</f>
        <v>12597.53</v>
      </c>
      <c r="K17" s="64" t="s">
        <v>42</v>
      </c>
      <c r="L17" s="64"/>
      <c r="M17" s="19">
        <v>1200</v>
      </c>
      <c r="N17" s="32" t="s">
        <v>20</v>
      </c>
    </row>
    <row r="18" spans="1:24" ht="33" thickBot="1" x14ac:dyDescent="0.35">
      <c r="C18" s="66" t="s">
        <v>43</v>
      </c>
      <c r="D18" s="67" t="s">
        <v>44</v>
      </c>
      <c r="E18" s="68"/>
      <c r="F18" s="69">
        <v>0</v>
      </c>
      <c r="G18" s="70" t="s">
        <v>45</v>
      </c>
      <c r="H18" s="71"/>
      <c r="I18" s="72"/>
      <c r="J18" s="73">
        <f>SUM(J13:J16)+J10</f>
        <v>16446.390000000003</v>
      </c>
      <c r="K18" s="74"/>
      <c r="L18" s="75"/>
      <c r="M18" s="73">
        <f>SUM(M13:M17)</f>
        <v>10557.980000000001</v>
      </c>
      <c r="N18" s="37">
        <f>+J18-M18</f>
        <v>5888.4100000000017</v>
      </c>
    </row>
    <row r="19" spans="1:24" ht="33" thickBot="1" x14ac:dyDescent="0.35">
      <c r="C19" s="76"/>
      <c r="D19" s="77" t="s">
        <v>46</v>
      </c>
      <c r="E19" s="78"/>
      <c r="F19" s="79">
        <v>0</v>
      </c>
      <c r="G19" s="70" t="s">
        <v>45</v>
      </c>
    </row>
    <row r="20" spans="1:24" ht="19.5" thickBot="1" x14ac:dyDescent="0.35">
      <c r="C20" s="76"/>
      <c r="D20" s="77" t="s">
        <v>47</v>
      </c>
      <c r="E20" s="80"/>
      <c r="F20" s="81">
        <v>0</v>
      </c>
      <c r="G20" s="70"/>
      <c r="H20" s="3"/>
      <c r="I20" s="38" t="s">
        <v>48</v>
      </c>
      <c r="J20" s="39"/>
      <c r="K20" s="39"/>
      <c r="L20" s="5" t="s">
        <v>49</v>
      </c>
      <c r="M20" s="39"/>
      <c r="N20" s="6"/>
    </row>
    <row r="21" spans="1:24" ht="18.75" customHeight="1" thickBot="1" x14ac:dyDescent="0.35">
      <c r="C21" s="76"/>
      <c r="D21" s="82" t="s">
        <v>50</v>
      </c>
      <c r="E21" s="83"/>
      <c r="F21" s="84">
        <v>0</v>
      </c>
      <c r="G21" s="70" t="s">
        <v>45</v>
      </c>
      <c r="H21" s="40" t="s">
        <v>5</v>
      </c>
      <c r="I21" s="41"/>
      <c r="J21" s="41">
        <f>+N18</f>
        <v>5888.4100000000017</v>
      </c>
      <c r="K21" s="42"/>
      <c r="L21" s="42"/>
      <c r="M21" s="43"/>
      <c r="N21" s="11"/>
    </row>
    <row r="22" spans="1:24" ht="33" customHeight="1" thickBot="1" x14ac:dyDescent="0.35">
      <c r="C22" s="85"/>
      <c r="D22" s="86" t="s">
        <v>51</v>
      </c>
      <c r="E22" s="87"/>
      <c r="F22" s="81">
        <v>0</v>
      </c>
      <c r="G22" s="70" t="s">
        <v>45</v>
      </c>
      <c r="H22" s="45" t="s">
        <v>52</v>
      </c>
      <c r="I22" s="46"/>
      <c r="J22" s="46"/>
      <c r="K22" s="42"/>
      <c r="L22" s="42"/>
      <c r="M22" s="47"/>
      <c r="N22" s="11"/>
    </row>
    <row r="23" spans="1:24" ht="21.75" customHeight="1" thickBot="1" x14ac:dyDescent="0.35">
      <c r="C23" s="85"/>
      <c r="D23" s="88" t="s">
        <v>53</v>
      </c>
      <c r="E23" s="89"/>
      <c r="F23" s="90">
        <v>0</v>
      </c>
      <c r="G23" s="70" t="s">
        <v>45</v>
      </c>
      <c r="H23" s="3" t="s">
        <v>15</v>
      </c>
      <c r="I23" s="10"/>
      <c r="J23" s="6"/>
      <c r="K23" s="3" t="s">
        <v>6</v>
      </c>
      <c r="L23" s="10"/>
      <c r="M23" s="6"/>
      <c r="N23" s="11"/>
    </row>
    <row r="24" spans="1:24" ht="32.25" x14ac:dyDescent="0.3">
      <c r="C24" s="85"/>
      <c r="D24" s="91" t="s">
        <v>54</v>
      </c>
      <c r="E24" s="92"/>
      <c r="F24" s="93">
        <v>0</v>
      </c>
      <c r="G24" s="70" t="s">
        <v>45</v>
      </c>
      <c r="H24" s="52" t="s">
        <v>55</v>
      </c>
      <c r="I24" s="19"/>
      <c r="J24" s="21">
        <f>+'[1]budżet 12''13'!F5</f>
        <v>921.10999999999876</v>
      </c>
      <c r="K24" s="18" t="s">
        <v>56</v>
      </c>
      <c r="L24" s="19"/>
      <c r="M24" s="21">
        <f>+'[1]budżet 12''13'!L30-M25-M26-M28-M27</f>
        <v>8770.89</v>
      </c>
      <c r="N24" s="11"/>
    </row>
    <row r="25" spans="1:24" ht="33" thickBot="1" x14ac:dyDescent="0.35">
      <c r="C25" s="85"/>
      <c r="D25" s="94" t="s">
        <v>57</v>
      </c>
      <c r="E25" s="86"/>
      <c r="F25" s="95">
        <v>0</v>
      </c>
      <c r="G25" s="70" t="s">
        <v>58</v>
      </c>
      <c r="H25" s="52" t="s">
        <v>7</v>
      </c>
      <c r="I25" s="19"/>
      <c r="J25" s="21">
        <f>+'[1]budżet 12''13'!F7</f>
        <v>6202.5</v>
      </c>
      <c r="K25" s="18" t="s">
        <v>59</v>
      </c>
      <c r="L25" s="19"/>
      <c r="M25" s="25">
        <f>+'[1]budżet 12''13'!L54+'[1]budżet 12''13'!L55</f>
        <v>130</v>
      </c>
      <c r="N25" s="11"/>
    </row>
    <row r="26" spans="1:24" ht="33" thickBot="1" x14ac:dyDescent="0.35">
      <c r="C26" s="85"/>
      <c r="D26" s="96" t="s">
        <v>60</v>
      </c>
      <c r="E26" s="97"/>
      <c r="F26" s="98">
        <v>0</v>
      </c>
      <c r="G26" s="70" t="s">
        <v>45</v>
      </c>
      <c r="H26" s="52" t="s">
        <v>21</v>
      </c>
      <c r="I26" s="19"/>
      <c r="J26" s="21">
        <f>+'[1]budżet 12''13'!F8</f>
        <v>5391.6698473282449</v>
      </c>
      <c r="K26" s="18" t="s">
        <v>61</v>
      </c>
      <c r="L26" s="19"/>
      <c r="M26" s="21">
        <f>+'[1]budżet 12''13'!L31</f>
        <v>277.83</v>
      </c>
      <c r="N26" s="11"/>
    </row>
    <row r="27" spans="1:24" ht="19.5" thickBot="1" x14ac:dyDescent="0.35">
      <c r="C27" s="99"/>
      <c r="D27" s="100" t="s">
        <v>62</v>
      </c>
      <c r="E27" s="101"/>
      <c r="F27" s="102">
        <f>+SUM(F18:F26)</f>
        <v>0</v>
      </c>
      <c r="H27" s="52" t="s">
        <v>63</v>
      </c>
      <c r="I27" s="60"/>
      <c r="J27" s="19">
        <f>+'[1]budżet 12''13'!F9</f>
        <v>40</v>
      </c>
      <c r="K27" s="60" t="s">
        <v>41</v>
      </c>
      <c r="L27" s="60"/>
      <c r="M27" s="19">
        <f>+'[1]budżet 12''13'!L53</f>
        <v>279.62</v>
      </c>
      <c r="N27" s="11"/>
    </row>
    <row r="28" spans="1:24" ht="19.5" thickBot="1" x14ac:dyDescent="0.35">
      <c r="A28" s="103"/>
      <c r="B28" s="103"/>
      <c r="C28" s="104"/>
      <c r="D28" s="105" t="s">
        <v>64</v>
      </c>
      <c r="E28" s="106"/>
      <c r="F28" s="107">
        <f>+F14+F15+F16-F27</f>
        <v>9091.0300000000043</v>
      </c>
      <c r="G28" s="108"/>
      <c r="H28" s="63"/>
      <c r="I28" s="64"/>
      <c r="J28" s="65">
        <f>SUM(J24:J27)</f>
        <v>12555.279847328244</v>
      </c>
      <c r="K28" s="64" t="s">
        <v>65</v>
      </c>
      <c r="L28" s="64"/>
      <c r="M28" s="19">
        <f>+'[1]budżet 12''13'!L61</f>
        <v>701.75</v>
      </c>
      <c r="N28" s="32" t="s">
        <v>20</v>
      </c>
    </row>
    <row r="29" spans="1:24" ht="19.5" customHeight="1" thickBot="1" x14ac:dyDescent="0.35">
      <c r="A29" s="103"/>
      <c r="B29" s="103"/>
      <c r="C29" s="104"/>
      <c r="D29" s="109"/>
      <c r="E29" s="109"/>
      <c r="F29" s="110"/>
      <c r="G29" s="108"/>
      <c r="H29" s="71"/>
      <c r="I29" s="72"/>
      <c r="J29" s="73">
        <f>SUM(J24:J27)+J21</f>
        <v>18443.689847328245</v>
      </c>
      <c r="K29" s="74"/>
      <c r="L29" s="75"/>
      <c r="M29" s="73">
        <f>SUM(M24:M28)</f>
        <v>10160.09</v>
      </c>
      <c r="N29" s="37">
        <f>+J29-M29</f>
        <v>8283.5998473282452</v>
      </c>
    </row>
    <row r="30" spans="1:24" ht="19.5" thickBot="1" x14ac:dyDescent="0.35">
      <c r="Q30" s="62"/>
    </row>
    <row r="31" spans="1:24" ht="19.5" thickBot="1" x14ac:dyDescent="0.35">
      <c r="H31" s="3"/>
      <c r="I31" s="38" t="s">
        <v>66</v>
      </c>
      <c r="J31" s="39"/>
      <c r="K31" s="39"/>
      <c r="L31" s="5" t="s">
        <v>49</v>
      </c>
      <c r="M31" s="39"/>
      <c r="N31" s="6"/>
      <c r="X31" s="62"/>
    </row>
    <row r="32" spans="1:24" ht="19.5" thickBot="1" x14ac:dyDescent="0.35">
      <c r="H32" s="40" t="s">
        <v>5</v>
      </c>
      <c r="I32" s="41"/>
      <c r="J32" s="41">
        <f>+N29</f>
        <v>8283.5998473282452</v>
      </c>
      <c r="K32" s="42"/>
      <c r="L32" s="42"/>
      <c r="M32" s="43"/>
      <c r="N32" s="11"/>
      <c r="X32" s="62"/>
    </row>
    <row r="33" spans="1:24" ht="19.5" thickBot="1" x14ac:dyDescent="0.35">
      <c r="H33" s="45" t="s">
        <v>52</v>
      </c>
      <c r="I33" s="46"/>
      <c r="J33" s="46"/>
      <c r="K33" s="42"/>
      <c r="L33" s="42"/>
      <c r="M33" s="47"/>
      <c r="N33" s="11"/>
      <c r="X33" s="62"/>
    </row>
    <row r="34" spans="1:24" x14ac:dyDescent="0.3">
      <c r="H34" s="3" t="s">
        <v>15</v>
      </c>
      <c r="I34" s="10"/>
      <c r="J34" s="6"/>
      <c r="K34" s="3" t="s">
        <v>6</v>
      </c>
      <c r="L34" s="10"/>
      <c r="M34" s="6"/>
      <c r="N34" s="11"/>
      <c r="X34" s="62"/>
    </row>
    <row r="35" spans="1:24" x14ac:dyDescent="0.3">
      <c r="H35" s="52" t="s">
        <v>7</v>
      </c>
      <c r="I35" s="19"/>
      <c r="J35" s="21">
        <f>+F6</f>
        <v>7655</v>
      </c>
      <c r="K35" s="18" t="s">
        <v>56</v>
      </c>
      <c r="L35" s="19"/>
      <c r="M35" s="25">
        <f>+L42-M36-M37-M38</f>
        <v>10589.359999999997</v>
      </c>
      <c r="N35" s="11"/>
      <c r="X35" s="62"/>
    </row>
    <row r="36" spans="1:24" x14ac:dyDescent="0.3">
      <c r="H36" s="52" t="s">
        <v>21</v>
      </c>
      <c r="I36" s="19"/>
      <c r="J36" s="21">
        <f>+F7</f>
        <v>4955.619999999999</v>
      </c>
      <c r="K36" s="18" t="s">
        <v>61</v>
      </c>
      <c r="L36" s="19"/>
      <c r="M36" s="21">
        <f>+L64</f>
        <v>271.94</v>
      </c>
      <c r="N36" s="11"/>
      <c r="X36" s="62"/>
    </row>
    <row r="37" spans="1:24" x14ac:dyDescent="0.3">
      <c r="H37" s="52" t="s">
        <v>63</v>
      </c>
      <c r="I37" s="60"/>
      <c r="J37" s="19">
        <f>+F8</f>
        <v>-10</v>
      </c>
      <c r="K37" s="111" t="s">
        <v>67</v>
      </c>
      <c r="L37" s="112"/>
      <c r="M37" s="19">
        <f>+L44+L62+L63</f>
        <v>129.38999999999999</v>
      </c>
      <c r="N37" s="11"/>
      <c r="X37" s="62"/>
    </row>
    <row r="38" spans="1:24" x14ac:dyDescent="0.3">
      <c r="H38" s="63"/>
      <c r="I38" s="64"/>
      <c r="J38" s="65">
        <f>SUM(J35:J37)</f>
        <v>12600.619999999999</v>
      </c>
      <c r="K38" s="64" t="s">
        <v>65</v>
      </c>
      <c r="L38" s="64"/>
      <c r="M38" s="19">
        <f>+L79</f>
        <v>802.5</v>
      </c>
      <c r="N38" s="32" t="s">
        <v>20</v>
      </c>
      <c r="X38" s="62"/>
    </row>
    <row r="39" spans="1:24" ht="19.5" thickBot="1" x14ac:dyDescent="0.35">
      <c r="H39" s="71"/>
      <c r="I39" s="72"/>
      <c r="J39" s="73">
        <f>SUM(J35:J37)+J32</f>
        <v>20884.219847328244</v>
      </c>
      <c r="K39" s="74"/>
      <c r="L39" s="75"/>
      <c r="M39" s="73">
        <f>SUM(M35:M38)</f>
        <v>11793.189999999997</v>
      </c>
      <c r="N39" s="37">
        <f>+J39-M39</f>
        <v>9091.0298473282473</v>
      </c>
      <c r="X39" s="62"/>
    </row>
    <row r="40" spans="1:24" x14ac:dyDescent="0.3">
      <c r="L40" s="1">
        <f>+'[1]Raport Kasowy'!M552-L42</f>
        <v>4303.6800000000057</v>
      </c>
      <c r="O40" s="113"/>
    </row>
    <row r="41" spans="1:24" ht="38.25" customHeight="1" x14ac:dyDescent="0.3">
      <c r="A41" s="114"/>
      <c r="B41" s="115"/>
      <c r="C41" s="116"/>
      <c r="D41" s="117" t="s">
        <v>68</v>
      </c>
      <c r="E41" s="118"/>
      <c r="F41" s="118"/>
      <c r="G41" s="118"/>
      <c r="H41" s="118"/>
      <c r="I41" s="116"/>
      <c r="J41" s="119" t="s">
        <v>69</v>
      </c>
      <c r="K41" s="120" t="s">
        <v>70</v>
      </c>
      <c r="L41" s="121" t="s">
        <v>71</v>
      </c>
      <c r="M41" s="122"/>
      <c r="O41" s="113"/>
    </row>
    <row r="42" spans="1:24" ht="56.25" customHeight="1" x14ac:dyDescent="0.3">
      <c r="A42" s="123" t="s">
        <v>72</v>
      </c>
      <c r="B42" s="124" t="s">
        <v>73</v>
      </c>
      <c r="C42" s="125" t="s">
        <v>74</v>
      </c>
      <c r="D42" s="126" t="s">
        <v>75</v>
      </c>
      <c r="E42" s="127"/>
      <c r="F42" s="127"/>
      <c r="G42" s="126" t="s">
        <v>76</v>
      </c>
      <c r="H42" s="126"/>
      <c r="I42" s="127"/>
      <c r="J42" s="128" t="s">
        <v>77</v>
      </c>
      <c r="K42" s="129">
        <f>+SUM(K43:K88)</f>
        <v>12936.329999999998</v>
      </c>
      <c r="L42" s="130">
        <f>+SUM(L43:L88)</f>
        <v>11793.189999999997</v>
      </c>
      <c r="M42" s="122"/>
      <c r="N42" s="131"/>
      <c r="O42" s="132"/>
      <c r="P42" s="110"/>
    </row>
    <row r="43" spans="1:24" ht="18.75" customHeight="1" x14ac:dyDescent="0.3">
      <c r="A43" s="133">
        <v>11</v>
      </c>
      <c r="B43" s="103">
        <v>17</v>
      </c>
      <c r="C43" s="103" t="s">
        <v>78</v>
      </c>
      <c r="D43" s="108" t="s">
        <v>79</v>
      </c>
      <c r="E43" s="108"/>
      <c r="F43" s="108"/>
      <c r="G43" s="108" t="s">
        <v>80</v>
      </c>
      <c r="H43" s="108"/>
      <c r="I43" s="108"/>
      <c r="J43" s="134" t="s">
        <v>81</v>
      </c>
      <c r="K43" s="135">
        <v>340</v>
      </c>
      <c r="L43" s="136">
        <v>340</v>
      </c>
      <c r="M43" s="108"/>
      <c r="O43" s="137"/>
    </row>
    <row r="44" spans="1:24" x14ac:dyDescent="0.3">
      <c r="A44" s="133">
        <v>1</v>
      </c>
      <c r="B44" s="108" t="s">
        <v>67</v>
      </c>
      <c r="C44" s="103"/>
      <c r="D44" s="108" t="s">
        <v>82</v>
      </c>
      <c r="E44" s="108"/>
      <c r="F44" s="108"/>
      <c r="G44" s="108" t="s">
        <v>83</v>
      </c>
      <c r="H44" s="108"/>
      <c r="I44" s="108" t="s">
        <v>67</v>
      </c>
      <c r="J44" s="134" t="s">
        <v>81</v>
      </c>
      <c r="K44" s="108">
        <v>19.920000000000002</v>
      </c>
      <c r="L44" s="108">
        <v>19.920000000000002</v>
      </c>
      <c r="M44" s="108"/>
      <c r="O44" s="137"/>
    </row>
    <row r="45" spans="1:24" x14ac:dyDescent="0.3">
      <c r="A45" s="133">
        <v>2</v>
      </c>
      <c r="B45" s="103">
        <v>3</v>
      </c>
      <c r="C45" s="103">
        <v>5</v>
      </c>
      <c r="D45" s="108" t="s">
        <v>84</v>
      </c>
      <c r="E45" s="108"/>
      <c r="F45" s="108"/>
      <c r="G45" s="108" t="s">
        <v>85</v>
      </c>
      <c r="H45" s="108"/>
      <c r="I45" s="138"/>
      <c r="J45" s="134" t="s">
        <v>81</v>
      </c>
      <c r="K45" s="108">
        <v>90</v>
      </c>
      <c r="L45" s="108">
        <f>18.7+69.9</f>
        <v>88.600000000000009</v>
      </c>
      <c r="M45" s="108"/>
      <c r="O45" s="137"/>
    </row>
    <row r="46" spans="1:24" ht="36" customHeight="1" x14ac:dyDescent="0.3">
      <c r="A46" s="103">
        <v>3</v>
      </c>
      <c r="B46" s="103">
        <v>2</v>
      </c>
      <c r="C46" s="139">
        <v>6</v>
      </c>
      <c r="D46" s="140" t="s">
        <v>86</v>
      </c>
      <c r="E46" s="140"/>
      <c r="F46" s="140"/>
      <c r="G46" s="140" t="s">
        <v>87</v>
      </c>
      <c r="H46" s="140"/>
      <c r="I46" s="140"/>
      <c r="J46" s="134" t="s">
        <v>81</v>
      </c>
      <c r="K46" s="108">
        <v>100</v>
      </c>
      <c r="L46" s="108">
        <v>100</v>
      </c>
      <c r="M46" s="108"/>
      <c r="O46" s="137"/>
    </row>
    <row r="47" spans="1:24" x14ac:dyDescent="0.3">
      <c r="A47" s="103">
        <v>4</v>
      </c>
      <c r="B47" s="103">
        <v>1</v>
      </c>
      <c r="C47" s="103">
        <v>7</v>
      </c>
      <c r="D47" s="108" t="s">
        <v>88</v>
      </c>
      <c r="E47" s="108"/>
      <c r="F47" s="108"/>
      <c r="G47" s="108" t="s">
        <v>89</v>
      </c>
      <c r="H47" s="108"/>
      <c r="I47" s="138" t="s">
        <v>90</v>
      </c>
      <c r="J47" s="134" t="s">
        <v>81</v>
      </c>
      <c r="K47" s="108">
        <v>200</v>
      </c>
      <c r="L47" s="108">
        <v>200</v>
      </c>
      <c r="M47" s="108"/>
      <c r="O47" s="137"/>
    </row>
    <row r="48" spans="1:24" x14ac:dyDescent="0.3">
      <c r="A48" s="103">
        <v>5</v>
      </c>
      <c r="B48" s="103">
        <v>4</v>
      </c>
      <c r="C48" s="103">
        <v>8</v>
      </c>
      <c r="D48" s="108" t="s">
        <v>91</v>
      </c>
      <c r="E48" s="108"/>
      <c r="F48" s="108"/>
      <c r="G48" s="108" t="s">
        <v>92</v>
      </c>
      <c r="H48" s="108"/>
      <c r="I48" s="138"/>
      <c r="J48" s="134" t="s">
        <v>81</v>
      </c>
      <c r="K48" s="141">
        <v>215</v>
      </c>
      <c r="L48" s="141">
        <v>354.45</v>
      </c>
      <c r="M48" s="108"/>
      <c r="O48" s="137"/>
    </row>
    <row r="49" spans="1:15" x14ac:dyDescent="0.3">
      <c r="A49" s="103">
        <v>6</v>
      </c>
      <c r="B49" s="103">
        <v>5</v>
      </c>
      <c r="C49" s="103">
        <v>9</v>
      </c>
      <c r="D49" s="108" t="s">
        <v>93</v>
      </c>
      <c r="E49" s="108"/>
      <c r="F49" s="108"/>
      <c r="G49" s="108" t="s">
        <v>92</v>
      </c>
      <c r="H49" s="108"/>
      <c r="I49" s="142"/>
      <c r="J49" s="134" t="s">
        <v>81</v>
      </c>
      <c r="K49" s="141">
        <v>150</v>
      </c>
      <c r="L49" s="141"/>
      <c r="M49" s="108"/>
      <c r="O49" s="137"/>
    </row>
    <row r="50" spans="1:15" x14ac:dyDescent="0.3">
      <c r="A50" s="103">
        <v>7</v>
      </c>
      <c r="B50" s="143" t="s">
        <v>94</v>
      </c>
      <c r="C50" s="103">
        <v>10</v>
      </c>
      <c r="D50" s="108" t="s">
        <v>95</v>
      </c>
      <c r="E50" s="108"/>
      <c r="F50" s="108"/>
      <c r="G50" s="108" t="s">
        <v>96</v>
      </c>
      <c r="H50" s="108"/>
      <c r="I50" s="138"/>
      <c r="J50" s="134" t="s">
        <v>81</v>
      </c>
      <c r="K50" s="108">
        <v>510</v>
      </c>
      <c r="L50" s="135">
        <f>51.3+'[1]Raport Kasowy'!M430+51.3+57.7</f>
        <v>283.09999999999997</v>
      </c>
      <c r="M50" s="108"/>
      <c r="O50" s="137"/>
    </row>
    <row r="51" spans="1:15" x14ac:dyDescent="0.3">
      <c r="A51" s="103">
        <v>8</v>
      </c>
      <c r="B51" s="144">
        <v>7</v>
      </c>
      <c r="C51" s="103">
        <v>12</v>
      </c>
      <c r="D51" s="108" t="s">
        <v>98</v>
      </c>
      <c r="E51" s="108"/>
      <c r="F51" s="108"/>
      <c r="G51" s="108" t="s">
        <v>99</v>
      </c>
      <c r="H51" s="108"/>
      <c r="I51" s="138"/>
      <c r="J51" s="134" t="s">
        <v>81</v>
      </c>
      <c r="K51" s="108">
        <v>200</v>
      </c>
      <c r="L51" s="135">
        <v>198.03</v>
      </c>
      <c r="M51" s="108"/>
      <c r="O51" s="137"/>
    </row>
    <row r="52" spans="1:15" x14ac:dyDescent="0.3">
      <c r="A52" s="61">
        <v>9</v>
      </c>
      <c r="B52" s="61">
        <v>8</v>
      </c>
      <c r="C52" s="61">
        <v>13</v>
      </c>
      <c r="D52" s="1" t="s">
        <v>100</v>
      </c>
      <c r="G52" s="1" t="s">
        <v>101</v>
      </c>
      <c r="J52" s="134" t="s">
        <v>81</v>
      </c>
      <c r="K52" s="1">
        <v>300</v>
      </c>
      <c r="L52" s="145">
        <f>+'[1]Raport Kasowy'!M427+173.5</f>
        <v>302.39999999999998</v>
      </c>
      <c r="M52" s="108"/>
      <c r="O52" s="137"/>
    </row>
    <row r="53" spans="1:15" x14ac:dyDescent="0.3">
      <c r="A53" s="146">
        <v>10</v>
      </c>
      <c r="B53" s="147">
        <v>9</v>
      </c>
      <c r="C53" s="147">
        <v>14</v>
      </c>
      <c r="D53" s="148" t="s">
        <v>102</v>
      </c>
      <c r="E53" s="148"/>
      <c r="F53" s="148"/>
      <c r="G53" s="148" t="s">
        <v>103</v>
      </c>
      <c r="H53" s="148"/>
      <c r="I53" s="148"/>
      <c r="J53" s="149" t="s">
        <v>97</v>
      </c>
      <c r="K53" s="166">
        <v>200</v>
      </c>
      <c r="L53" s="150"/>
      <c r="M53" s="151" t="s">
        <v>144</v>
      </c>
      <c r="N53" s="148"/>
      <c r="O53" s="151"/>
    </row>
    <row r="54" spans="1:15" x14ac:dyDescent="0.3">
      <c r="A54" s="103">
        <v>11</v>
      </c>
      <c r="B54" s="152" t="s">
        <v>104</v>
      </c>
      <c r="C54" s="152"/>
      <c r="D54" s="1" t="s">
        <v>105</v>
      </c>
      <c r="G54" s="1" t="s">
        <v>106</v>
      </c>
      <c r="J54" s="134" t="s">
        <v>81</v>
      </c>
      <c r="K54" s="1">
        <v>550</v>
      </c>
      <c r="L54" s="1">
        <v>550</v>
      </c>
      <c r="M54" s="108"/>
      <c r="O54" s="137"/>
    </row>
    <row r="55" spans="1:15" x14ac:dyDescent="0.3">
      <c r="A55" s="61">
        <v>12</v>
      </c>
      <c r="B55" s="61">
        <v>10</v>
      </c>
      <c r="C55" s="103">
        <v>15</v>
      </c>
      <c r="D55" s="108" t="s">
        <v>107</v>
      </c>
      <c r="E55" s="110"/>
      <c r="F55" s="110"/>
      <c r="G55" s="1" t="s">
        <v>106</v>
      </c>
      <c r="H55" s="137"/>
      <c r="I55" s="137"/>
      <c r="J55" s="134" t="s">
        <v>81</v>
      </c>
      <c r="K55" s="137">
        <v>280</v>
      </c>
      <c r="L55" s="137">
        <v>280</v>
      </c>
      <c r="M55" s="108"/>
    </row>
    <row r="56" spans="1:15" x14ac:dyDescent="0.3">
      <c r="A56" s="103">
        <v>13</v>
      </c>
      <c r="B56" s="61">
        <v>11</v>
      </c>
      <c r="C56" s="103">
        <v>16</v>
      </c>
      <c r="D56" s="108" t="s">
        <v>108</v>
      </c>
      <c r="E56" s="108"/>
      <c r="F56" s="108"/>
      <c r="G56" s="108" t="s">
        <v>80</v>
      </c>
      <c r="J56" s="134" t="s">
        <v>81</v>
      </c>
      <c r="K56" s="153">
        <v>500</v>
      </c>
      <c r="L56" s="153">
        <v>1100</v>
      </c>
      <c r="M56" s="108"/>
    </row>
    <row r="57" spans="1:15" x14ac:dyDescent="0.3">
      <c r="A57" s="103"/>
      <c r="B57" s="152" t="s">
        <v>104</v>
      </c>
      <c r="C57" s="152"/>
      <c r="D57" s="108" t="s">
        <v>109</v>
      </c>
      <c r="E57" s="108"/>
      <c r="F57" s="108"/>
      <c r="G57" s="108" t="s">
        <v>80</v>
      </c>
      <c r="J57" s="134" t="s">
        <v>81</v>
      </c>
      <c r="K57" s="153">
        <v>600</v>
      </c>
      <c r="L57" s="153"/>
      <c r="M57" s="108"/>
    </row>
    <row r="58" spans="1:15" x14ac:dyDescent="0.3">
      <c r="A58" s="103">
        <v>14</v>
      </c>
      <c r="B58" s="61">
        <v>12</v>
      </c>
      <c r="C58" s="103">
        <v>16</v>
      </c>
      <c r="D58" s="154" t="s">
        <v>110</v>
      </c>
      <c r="E58" s="108"/>
      <c r="F58" s="108"/>
      <c r="G58" s="108" t="s">
        <v>80</v>
      </c>
      <c r="J58" s="134" t="s">
        <v>81</v>
      </c>
      <c r="K58" s="153">
        <v>500</v>
      </c>
      <c r="L58" s="153">
        <v>587.5</v>
      </c>
      <c r="M58" s="108"/>
    </row>
    <row r="59" spans="1:15" x14ac:dyDescent="0.3">
      <c r="A59" s="61">
        <v>15</v>
      </c>
      <c r="B59" s="61">
        <v>13</v>
      </c>
      <c r="C59" s="103">
        <v>16</v>
      </c>
      <c r="D59" s="154" t="s">
        <v>111</v>
      </c>
      <c r="E59" s="108"/>
      <c r="F59" s="108"/>
      <c r="G59" s="108" t="s">
        <v>80</v>
      </c>
      <c r="J59" s="134" t="s">
        <v>81</v>
      </c>
      <c r="K59" s="153">
        <v>400</v>
      </c>
      <c r="L59" s="153"/>
      <c r="M59" s="108"/>
    </row>
    <row r="60" spans="1:15" x14ac:dyDescent="0.3">
      <c r="A60" s="103">
        <v>16</v>
      </c>
      <c r="B60" s="61">
        <v>14</v>
      </c>
      <c r="C60" s="103">
        <v>16</v>
      </c>
      <c r="D60" s="155" t="s">
        <v>112</v>
      </c>
      <c r="E60" s="156"/>
      <c r="F60" s="156"/>
      <c r="G60" s="156" t="s">
        <v>80</v>
      </c>
      <c r="H60" s="116"/>
      <c r="I60" s="157">
        <v>340</v>
      </c>
      <c r="J60" s="134" t="s">
        <v>81</v>
      </c>
      <c r="K60" s="116">
        <f>10*3*15</f>
        <v>450</v>
      </c>
      <c r="L60" s="158">
        <v>450</v>
      </c>
      <c r="M60" s="108"/>
    </row>
    <row r="61" spans="1:15" x14ac:dyDescent="0.3">
      <c r="A61" s="103"/>
      <c r="C61" s="103"/>
      <c r="D61" s="159" t="s">
        <v>113</v>
      </c>
      <c r="E61" s="160"/>
      <c r="F61" s="160"/>
      <c r="G61" s="160"/>
      <c r="H61" s="161"/>
      <c r="I61" s="162"/>
      <c r="J61" s="161"/>
      <c r="K61" s="161"/>
      <c r="L61" s="163"/>
      <c r="M61" s="108"/>
    </row>
    <row r="62" spans="1:15" x14ac:dyDescent="0.3">
      <c r="A62" s="103">
        <v>17</v>
      </c>
      <c r="B62" s="108" t="s">
        <v>67</v>
      </c>
      <c r="C62" s="103"/>
      <c r="D62" s="108" t="s">
        <v>114</v>
      </c>
      <c r="E62" s="108"/>
      <c r="F62" s="108"/>
      <c r="G62" s="108" t="s">
        <v>115</v>
      </c>
      <c r="I62" s="108" t="s">
        <v>67</v>
      </c>
      <c r="J62" s="134" t="s">
        <v>81</v>
      </c>
      <c r="K62" s="1">
        <v>46.74</v>
      </c>
      <c r="L62" s="1">
        <v>46.74</v>
      </c>
      <c r="M62" s="108"/>
    </row>
    <row r="63" spans="1:15" x14ac:dyDescent="0.3">
      <c r="A63" s="61">
        <v>18</v>
      </c>
      <c r="B63" s="108" t="s">
        <v>67</v>
      </c>
      <c r="C63" s="61"/>
      <c r="D63" s="1" t="s">
        <v>116</v>
      </c>
      <c r="G63" s="108" t="s">
        <v>115</v>
      </c>
      <c r="I63" s="108" t="s">
        <v>67</v>
      </c>
      <c r="J63" s="134" t="s">
        <v>81</v>
      </c>
      <c r="K63" s="1">
        <v>62.73</v>
      </c>
      <c r="L63" s="1">
        <v>62.73</v>
      </c>
      <c r="M63" s="108"/>
    </row>
    <row r="64" spans="1:15" x14ac:dyDescent="0.3">
      <c r="A64" s="103">
        <v>19</v>
      </c>
      <c r="B64" s="1" t="s">
        <v>117</v>
      </c>
      <c r="C64" s="61"/>
      <c r="D64" s="1" t="s">
        <v>118</v>
      </c>
      <c r="G64" s="1" t="s">
        <v>119</v>
      </c>
      <c r="J64" s="134" t="s">
        <v>81</v>
      </c>
      <c r="K64" s="1">
        <v>271.94</v>
      </c>
      <c r="L64" s="1">
        <f>+K64</f>
        <v>271.94</v>
      </c>
      <c r="M64" s="108"/>
    </row>
    <row r="65" spans="1:13" x14ac:dyDescent="0.3">
      <c r="A65" s="103">
        <v>20</v>
      </c>
      <c r="B65" s="164">
        <v>20</v>
      </c>
      <c r="C65" s="164">
        <v>17</v>
      </c>
      <c r="D65" s="26" t="s">
        <v>120</v>
      </c>
      <c r="E65" s="26"/>
      <c r="F65" s="26"/>
      <c r="G65" s="26" t="s">
        <v>121</v>
      </c>
      <c r="H65" s="26"/>
      <c r="I65" s="26"/>
      <c r="J65" s="134" t="s">
        <v>81</v>
      </c>
      <c r="K65" s="26">
        <v>250</v>
      </c>
      <c r="L65" s="26">
        <v>250</v>
      </c>
      <c r="M65" s="108"/>
    </row>
    <row r="66" spans="1:13" x14ac:dyDescent="0.3">
      <c r="A66" s="61">
        <v>21</v>
      </c>
      <c r="B66" s="61">
        <v>15</v>
      </c>
      <c r="C66" s="61"/>
      <c r="D66" s="1" t="s">
        <v>122</v>
      </c>
      <c r="G66" s="1" t="s">
        <v>123</v>
      </c>
      <c r="J66" s="134" t="s">
        <v>81</v>
      </c>
      <c r="K66" s="1">
        <v>500</v>
      </c>
      <c r="L66" s="1">
        <v>502</v>
      </c>
      <c r="M66" s="108"/>
    </row>
    <row r="67" spans="1:13" x14ac:dyDescent="0.3">
      <c r="A67" s="103">
        <v>22</v>
      </c>
      <c r="B67" s="61">
        <v>15</v>
      </c>
      <c r="C67" s="61">
        <v>20</v>
      </c>
      <c r="D67" s="1" t="s">
        <v>124</v>
      </c>
      <c r="G67" s="108" t="s">
        <v>80</v>
      </c>
      <c r="J67" s="134" t="s">
        <v>81</v>
      </c>
      <c r="K67" s="1">
        <v>350</v>
      </c>
      <c r="L67" s="1">
        <v>273</v>
      </c>
      <c r="M67" s="108"/>
    </row>
    <row r="68" spans="1:13" x14ac:dyDescent="0.3">
      <c r="A68" s="103">
        <v>23</v>
      </c>
      <c r="B68" s="61" t="s">
        <v>125</v>
      </c>
      <c r="C68" s="61" t="s">
        <v>126</v>
      </c>
      <c r="D68" s="1" t="s">
        <v>127</v>
      </c>
      <c r="G68" s="1" t="s">
        <v>128</v>
      </c>
      <c r="J68" s="134" t="s">
        <v>129</v>
      </c>
      <c r="K68" s="1">
        <v>500</v>
      </c>
      <c r="L68" s="1">
        <v>106.08</v>
      </c>
      <c r="M68" s="108"/>
    </row>
    <row r="69" spans="1:13" x14ac:dyDescent="0.3">
      <c r="A69" s="61">
        <v>24</v>
      </c>
      <c r="B69" s="61">
        <v>24</v>
      </c>
      <c r="C69" s="61">
        <v>21</v>
      </c>
      <c r="D69" s="108" t="s">
        <v>107</v>
      </c>
      <c r="G69" s="1" t="s">
        <v>106</v>
      </c>
      <c r="J69" s="134" t="s">
        <v>81</v>
      </c>
      <c r="K69" s="1">
        <v>280</v>
      </c>
      <c r="L69" s="1">
        <v>280</v>
      </c>
      <c r="M69" s="108"/>
    </row>
    <row r="70" spans="1:13" x14ac:dyDescent="0.3">
      <c r="A70" s="103">
        <v>25</v>
      </c>
      <c r="B70" s="61">
        <v>22</v>
      </c>
      <c r="C70" s="61">
        <v>22</v>
      </c>
      <c r="D70" s="1" t="s">
        <v>130</v>
      </c>
      <c r="G70" s="108" t="s">
        <v>80</v>
      </c>
      <c r="J70" s="134" t="s">
        <v>81</v>
      </c>
      <c r="K70" s="1">
        <v>200</v>
      </c>
      <c r="L70" s="1">
        <v>200</v>
      </c>
      <c r="M70" s="108"/>
    </row>
    <row r="71" spans="1:13" x14ac:dyDescent="0.3">
      <c r="A71" s="103">
        <v>26</v>
      </c>
      <c r="B71" s="61">
        <v>23</v>
      </c>
      <c r="C71" s="61">
        <v>23</v>
      </c>
      <c r="D71" s="1" t="s">
        <v>131</v>
      </c>
      <c r="G71" s="108" t="s">
        <v>80</v>
      </c>
      <c r="J71" s="134" t="s">
        <v>81</v>
      </c>
      <c r="K71" s="1">
        <v>370</v>
      </c>
      <c r="L71" s="1">
        <v>370</v>
      </c>
      <c r="M71" s="108"/>
    </row>
    <row r="72" spans="1:13" x14ac:dyDescent="0.3">
      <c r="A72" s="61">
        <v>27</v>
      </c>
      <c r="B72" s="152" t="s">
        <v>104</v>
      </c>
      <c r="C72" s="152"/>
      <c r="D72" s="1" t="s">
        <v>132</v>
      </c>
      <c r="G72" s="1" t="s">
        <v>128</v>
      </c>
      <c r="J72" s="134" t="s">
        <v>81</v>
      </c>
      <c r="K72" s="1">
        <v>150</v>
      </c>
      <c r="L72" s="1">
        <v>168</v>
      </c>
      <c r="M72" s="108"/>
    </row>
    <row r="73" spans="1:13" x14ac:dyDescent="0.3">
      <c r="A73" s="103">
        <v>28</v>
      </c>
      <c r="B73" s="152" t="s">
        <v>104</v>
      </c>
      <c r="C73" s="152"/>
      <c r="D73" s="165" t="s">
        <v>51</v>
      </c>
      <c r="E73" s="165"/>
      <c r="G73" s="1" t="s">
        <v>128</v>
      </c>
      <c r="J73" s="134" t="s">
        <v>81</v>
      </c>
      <c r="K73" s="1">
        <v>200</v>
      </c>
      <c r="L73" s="1">
        <f>120+60</f>
        <v>180</v>
      </c>
      <c r="M73" s="108"/>
    </row>
    <row r="74" spans="1:13" x14ac:dyDescent="0.3">
      <c r="A74" s="61">
        <v>29</v>
      </c>
      <c r="B74" s="61">
        <v>26</v>
      </c>
      <c r="C74" s="61">
        <v>25</v>
      </c>
      <c r="D74" s="1" t="s">
        <v>133</v>
      </c>
      <c r="G74" s="1" t="s">
        <v>134</v>
      </c>
      <c r="H74" s="1" t="s">
        <v>135</v>
      </c>
      <c r="J74" s="134" t="s">
        <v>81</v>
      </c>
      <c r="K74" s="1">
        <v>300</v>
      </c>
      <c r="L74" s="1">
        <f>150+150</f>
        <v>300</v>
      </c>
      <c r="M74" s="108"/>
    </row>
    <row r="75" spans="1:13" x14ac:dyDescent="0.3">
      <c r="A75" s="61">
        <v>30</v>
      </c>
      <c r="B75" s="152" t="s">
        <v>104</v>
      </c>
      <c r="C75" s="152"/>
      <c r="D75" s="1" t="s">
        <v>136</v>
      </c>
      <c r="G75" s="1" t="s">
        <v>128</v>
      </c>
      <c r="J75" s="134" t="s">
        <v>81</v>
      </c>
      <c r="K75" s="1">
        <v>500</v>
      </c>
      <c r="L75" s="1">
        <v>500</v>
      </c>
      <c r="M75" s="108"/>
    </row>
    <row r="76" spans="1:13" x14ac:dyDescent="0.3">
      <c r="A76" s="61">
        <v>31</v>
      </c>
      <c r="B76" s="61">
        <v>25</v>
      </c>
      <c r="C76" s="61">
        <v>27</v>
      </c>
      <c r="D76" s="1" t="s">
        <v>137</v>
      </c>
      <c r="G76" s="1" t="s">
        <v>138</v>
      </c>
      <c r="J76" s="134" t="s">
        <v>81</v>
      </c>
      <c r="K76" s="1">
        <v>150</v>
      </c>
      <c r="L76" s="1">
        <v>149.55000000000001</v>
      </c>
      <c r="M76" s="108"/>
    </row>
    <row r="77" spans="1:13" x14ac:dyDescent="0.3">
      <c r="A77" s="61">
        <v>32</v>
      </c>
      <c r="B77" s="61">
        <v>29</v>
      </c>
      <c r="C77" s="61">
        <v>28</v>
      </c>
      <c r="D77" s="1" t="s">
        <v>139</v>
      </c>
      <c r="G77" s="1" t="s">
        <v>140</v>
      </c>
      <c r="J77" s="134" t="s">
        <v>81</v>
      </c>
      <c r="K77" s="153">
        <v>400</v>
      </c>
      <c r="L77" s="153">
        <v>498.33</v>
      </c>
      <c r="M77" s="108"/>
    </row>
    <row r="78" spans="1:13" x14ac:dyDescent="0.3">
      <c r="A78" s="61">
        <v>33</v>
      </c>
      <c r="B78" s="61">
        <v>31</v>
      </c>
      <c r="D78" s="1" t="s">
        <v>141</v>
      </c>
      <c r="J78" s="134" t="s">
        <v>81</v>
      </c>
      <c r="K78" s="1">
        <v>2000</v>
      </c>
      <c r="L78" s="1">
        <f>222.77+181.7+91.5+171.8+131.7+128.6+122.88+178.8+112.42+86.01+85.7+137.91+156.86+91.24+78.43</f>
        <v>1978.3200000000002</v>
      </c>
      <c r="M78" s="108"/>
    </row>
    <row r="79" spans="1:13" x14ac:dyDescent="0.3">
      <c r="A79" s="61">
        <v>34</v>
      </c>
      <c r="B79" s="61">
        <v>30</v>
      </c>
      <c r="C79" s="1" t="s">
        <v>142</v>
      </c>
      <c r="D79" s="1" t="s">
        <v>143</v>
      </c>
      <c r="G79" s="1" t="s">
        <v>115</v>
      </c>
      <c r="I79" s="1" t="s">
        <v>67</v>
      </c>
      <c r="J79" s="134" t="s">
        <v>81</v>
      </c>
      <c r="K79" s="1">
        <v>800</v>
      </c>
      <c r="L79" s="1">
        <v>802.5</v>
      </c>
      <c r="M79" s="108"/>
    </row>
  </sheetData>
  <mergeCells count="31">
    <mergeCell ref="B73:C73"/>
    <mergeCell ref="B75:C75"/>
    <mergeCell ref="M41:M42"/>
    <mergeCell ref="D46:F46"/>
    <mergeCell ref="G46:I46"/>
    <mergeCell ref="B54:C54"/>
    <mergeCell ref="B57:C57"/>
    <mergeCell ref="B72:C72"/>
    <mergeCell ref="D27:E27"/>
    <mergeCell ref="D28:E28"/>
    <mergeCell ref="H28:I28"/>
    <mergeCell ref="K28:L28"/>
    <mergeCell ref="K37:L37"/>
    <mergeCell ref="H38:I38"/>
    <mergeCell ref="K38:L38"/>
    <mergeCell ref="C18:C2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G4:G6"/>
    <mergeCell ref="D14:E14"/>
    <mergeCell ref="D15:E15"/>
    <mergeCell ref="D16:E16"/>
    <mergeCell ref="H17:I17"/>
    <mergeCell ref="K17:L17"/>
  </mergeCells>
  <pageMargins left="0.23622047244094491" right="0.23622047244094491" top="0.55118110236220474" bottom="0.55118110236220474" header="0.31496062992125984" footer="0.31496062992125984"/>
  <pageSetup paperSize="9" scale="72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Artur</cp:lastModifiedBy>
  <cp:lastPrinted>2014-10-06T09:49:53Z</cp:lastPrinted>
  <dcterms:created xsi:type="dcterms:W3CDTF">2014-10-06T09:45:35Z</dcterms:created>
  <dcterms:modified xsi:type="dcterms:W3CDTF">2014-10-06T09:52:32Z</dcterms:modified>
</cp:coreProperties>
</file>